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coafiler01\ir\IR File Plan\Regulatory\CEC\IRP\2023 IRP\CEC 2025 Resubmittal_EFs\"/>
    </mc:Choice>
  </mc:AlternateContent>
  <xr:revisionPtr revIDLastSave="0" documentId="8_{8790777A-E15B-419D-BB5D-A71DA4E1A3E4}" xr6:coauthVersionLast="47" xr6:coauthVersionMax="47" xr10:uidLastSave="{00000000-0000-0000-0000-000000000000}"/>
  <bookViews>
    <workbookView xWindow="30612" yWindow="-108" windowWidth="30936" windowHeight="16896" tabRatio="574" activeTab="4"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3" i="10" l="1"/>
  <c r="F133" i="10"/>
  <c r="G133" i="10"/>
  <c r="H133" i="10"/>
  <c r="I133" i="10"/>
  <c r="J133" i="10"/>
  <c r="K133" i="10"/>
  <c r="L133" i="10"/>
  <c r="M133" i="10"/>
  <c r="N133" i="10"/>
  <c r="O133" i="10"/>
  <c r="P133" i="10"/>
  <c r="Q133" i="10"/>
  <c r="R133" i="10"/>
  <c r="S133" i="10"/>
  <c r="T133" i="10"/>
  <c r="U133" i="10"/>
  <c r="V133" i="10"/>
  <c r="W133" i="10"/>
  <c r="X133" i="10"/>
  <c r="Y133" i="10"/>
  <c r="Z133" i="10"/>
  <c r="E23" i="10"/>
  <c r="F112" i="10"/>
  <c r="G112" i="10"/>
  <c r="H112" i="10"/>
  <c r="I112" i="10"/>
  <c r="J112" i="10"/>
  <c r="K112" i="10"/>
  <c r="L112" i="10"/>
  <c r="M112" i="10"/>
  <c r="N112" i="10"/>
  <c r="O112" i="10"/>
  <c r="P112" i="10"/>
  <c r="Q112" i="10"/>
  <c r="R112" i="10"/>
  <c r="S112" i="10"/>
  <c r="T112" i="10"/>
  <c r="U112" i="10"/>
  <c r="V112" i="10"/>
  <c r="W112" i="10"/>
  <c r="X112" i="10"/>
  <c r="Y112" i="10"/>
  <c r="Z112" i="10"/>
  <c r="E112" i="10"/>
  <c r="AD18" i="18"/>
  <c r="AD19" i="18" s="1"/>
  <c r="AE18" i="18"/>
  <c r="AC18" i="18"/>
  <c r="AD11" i="18"/>
  <c r="AC14" i="18" s="1"/>
  <c r="AE11" i="18"/>
  <c r="AC11" i="18"/>
  <c r="AE19" i="18"/>
  <c r="AC19" i="18"/>
  <c r="Z18" i="18"/>
  <c r="Z19" i="18" s="1"/>
  <c r="AA18" i="18"/>
  <c r="AA19" i="18" s="1"/>
  <c r="Y18" i="18"/>
  <c r="Y19" i="18"/>
  <c r="Z11" i="18"/>
  <c r="AA11" i="18"/>
  <c r="Y11" i="18"/>
  <c r="AA27" i="18"/>
  <c r="AA28" i="18" s="1"/>
  <c r="Y27" i="18"/>
  <c r="Y28" i="18" s="1"/>
  <c r="V20" i="18"/>
  <c r="W20" i="18"/>
  <c r="U20" i="18"/>
  <c r="V18" i="18"/>
  <c r="V19" i="18" s="1"/>
  <c r="W18" i="18"/>
  <c r="U18" i="18"/>
  <c r="U19" i="18" s="1"/>
  <c r="V11" i="18"/>
  <c r="W11" i="18"/>
  <c r="U11" i="18"/>
  <c r="U27" i="18"/>
  <c r="U28" i="18" s="1"/>
  <c r="W19" i="18"/>
  <c r="T25" i="18"/>
  <c r="T17" i="18"/>
  <c r="R20" i="18"/>
  <c r="S20" i="18"/>
  <c r="Q20" i="18"/>
  <c r="Q21" i="18" s="1"/>
  <c r="S18" i="18"/>
  <c r="S19" i="18" s="1"/>
  <c r="R18" i="18"/>
  <c r="Q18" i="18"/>
  <c r="R11" i="18"/>
  <c r="R19" i="18" s="1"/>
  <c r="S11" i="18"/>
  <c r="Q11" i="18"/>
  <c r="R27" i="18"/>
  <c r="Q27" i="18"/>
  <c r="S27" i="18"/>
  <c r="R28" i="18"/>
  <c r="Q28" i="18"/>
  <c r="R21" i="18"/>
  <c r="N27" i="18"/>
  <c r="N19" i="18" s="1"/>
  <c r="O27" i="18"/>
  <c r="O19" i="18" s="1"/>
  <c r="M27" i="18"/>
  <c r="M19" i="18" s="1"/>
  <c r="M22" i="18" s="1"/>
  <c r="O21" i="18"/>
  <c r="N21" i="18"/>
  <c r="M21" i="18"/>
  <c r="N20" i="18"/>
  <c r="O20" i="18"/>
  <c r="M20" i="18"/>
  <c r="J20" i="18"/>
  <c r="J21" i="18" s="1"/>
  <c r="K20" i="18"/>
  <c r="K21" i="18" s="1"/>
  <c r="I20" i="18"/>
  <c r="E20" i="18"/>
  <c r="F20" i="18"/>
  <c r="G20" i="18"/>
  <c r="D20" i="18"/>
  <c r="J27" i="18"/>
  <c r="J19" i="18" s="1"/>
  <c r="K27" i="18"/>
  <c r="I27" i="18"/>
  <c r="I21" i="18" s="1"/>
  <c r="K19" i="18"/>
  <c r="I19" i="18"/>
  <c r="D27" i="18"/>
  <c r="G27" i="18"/>
  <c r="G21" i="18" s="1"/>
  <c r="G19" i="18"/>
  <c r="F27" i="18"/>
  <c r="F21" i="18"/>
  <c r="F19" i="18"/>
  <c r="E27" i="18"/>
  <c r="E21" i="18"/>
  <c r="E19" i="18"/>
  <c r="D21" i="18"/>
  <c r="O119" i="10"/>
  <c r="P119" i="10"/>
  <c r="Q119" i="10"/>
  <c r="R119" i="10"/>
  <c r="S119" i="10"/>
  <c r="T119" i="10"/>
  <c r="T121" i="10" s="1"/>
  <c r="T123" i="10" s="1"/>
  <c r="U119" i="10"/>
  <c r="V119" i="10"/>
  <c r="W119" i="10"/>
  <c r="X119" i="10"/>
  <c r="Y119" i="10"/>
  <c r="Z119" i="10"/>
  <c r="O120" i="10"/>
  <c r="P120" i="10"/>
  <c r="Q120" i="10"/>
  <c r="R120" i="10"/>
  <c r="S120" i="10"/>
  <c r="T120" i="10"/>
  <c r="U120" i="10"/>
  <c r="V120" i="10"/>
  <c r="W120" i="10"/>
  <c r="X120" i="10"/>
  <c r="X121" i="10" s="1"/>
  <c r="X123" i="10" s="1"/>
  <c r="Y120" i="10"/>
  <c r="Z120" i="10"/>
  <c r="F93" i="10"/>
  <c r="G93" i="10"/>
  <c r="H93" i="10"/>
  <c r="I93" i="10"/>
  <c r="J93" i="10"/>
  <c r="K93" i="10"/>
  <c r="L93" i="10"/>
  <c r="M93" i="10"/>
  <c r="N93" i="10"/>
  <c r="O93" i="10"/>
  <c r="P93" i="10"/>
  <c r="Q93" i="10"/>
  <c r="R93" i="10"/>
  <c r="S93" i="10"/>
  <c r="T93" i="10"/>
  <c r="U93" i="10"/>
  <c r="V93" i="10"/>
  <c r="W93" i="10"/>
  <c r="X93" i="10"/>
  <c r="Y93" i="10"/>
  <c r="Z93" i="10"/>
  <c r="E93" i="10"/>
  <c r="F92" i="10"/>
  <c r="G92" i="10"/>
  <c r="H92" i="10"/>
  <c r="I92" i="10"/>
  <c r="J92" i="10"/>
  <c r="K92" i="10"/>
  <c r="L92" i="10"/>
  <c r="M92" i="10"/>
  <c r="N92" i="10"/>
  <c r="O92" i="10"/>
  <c r="P92" i="10"/>
  <c r="Q92" i="10"/>
  <c r="R92" i="10"/>
  <c r="S92" i="10"/>
  <c r="T92" i="10"/>
  <c r="U92" i="10"/>
  <c r="V92" i="10"/>
  <c r="W92" i="10"/>
  <c r="X92" i="10"/>
  <c r="Y92" i="10"/>
  <c r="Z92" i="10"/>
  <c r="E92" i="10"/>
  <c r="F91" i="10"/>
  <c r="G91" i="10"/>
  <c r="H91" i="10"/>
  <c r="I91" i="10"/>
  <c r="J91" i="10"/>
  <c r="K91" i="10"/>
  <c r="L91" i="10"/>
  <c r="M91" i="10"/>
  <c r="N91" i="10"/>
  <c r="O91" i="10"/>
  <c r="P91" i="10"/>
  <c r="Q91" i="10"/>
  <c r="R91" i="10"/>
  <c r="S91" i="10"/>
  <c r="T91" i="10"/>
  <c r="U91" i="10"/>
  <c r="V91" i="10"/>
  <c r="W91" i="10"/>
  <c r="X91" i="10"/>
  <c r="Y91" i="10"/>
  <c r="Y105" i="10" s="1"/>
  <c r="Z91" i="10"/>
  <c r="E91" i="10"/>
  <c r="F73" i="10"/>
  <c r="G73" i="10"/>
  <c r="H73" i="10"/>
  <c r="I73" i="10"/>
  <c r="J73" i="10"/>
  <c r="K73" i="10"/>
  <c r="L73" i="10"/>
  <c r="M73" i="10"/>
  <c r="N73" i="10"/>
  <c r="N87" i="10" s="1"/>
  <c r="O73" i="10"/>
  <c r="O87" i="10" s="1"/>
  <c r="P73" i="10"/>
  <c r="P87" i="10" s="1"/>
  <c r="Q73" i="10"/>
  <c r="Q87" i="10" s="1"/>
  <c r="R73" i="10"/>
  <c r="R87" i="10" s="1"/>
  <c r="S73" i="10"/>
  <c r="S87" i="10" s="1"/>
  <c r="T73" i="10"/>
  <c r="T87" i="10" s="1"/>
  <c r="U73" i="10"/>
  <c r="U87" i="10" s="1"/>
  <c r="V73" i="10"/>
  <c r="V87" i="10" s="1"/>
  <c r="W73" i="10"/>
  <c r="X73" i="10"/>
  <c r="X87" i="10" s="1"/>
  <c r="Y73" i="10"/>
  <c r="Z73" i="10"/>
  <c r="Z87" i="10" s="1"/>
  <c r="E73" i="10"/>
  <c r="W87" i="10"/>
  <c r="Y87" i="10"/>
  <c r="F63" i="10"/>
  <c r="G63" i="10"/>
  <c r="H63" i="10"/>
  <c r="I63" i="10"/>
  <c r="J63" i="10"/>
  <c r="K63" i="10"/>
  <c r="L63" i="10"/>
  <c r="M63" i="10"/>
  <c r="N63" i="10"/>
  <c r="O63" i="10"/>
  <c r="P63" i="10"/>
  <c r="Q63" i="10"/>
  <c r="R63" i="10"/>
  <c r="S63" i="10"/>
  <c r="T63" i="10"/>
  <c r="U63" i="10"/>
  <c r="V63" i="10"/>
  <c r="W63" i="10"/>
  <c r="X63" i="10"/>
  <c r="Y63" i="10"/>
  <c r="Z63" i="10"/>
  <c r="E63" i="10"/>
  <c r="F62" i="10"/>
  <c r="G62" i="10"/>
  <c r="H62" i="10"/>
  <c r="I62" i="10"/>
  <c r="J62" i="10"/>
  <c r="K62" i="10"/>
  <c r="L62" i="10"/>
  <c r="M62" i="10"/>
  <c r="N62" i="10"/>
  <c r="O62" i="10"/>
  <c r="P62" i="10"/>
  <c r="Q62" i="10"/>
  <c r="R62" i="10"/>
  <c r="S62" i="10"/>
  <c r="T62" i="10"/>
  <c r="U62" i="10"/>
  <c r="V62" i="10"/>
  <c r="W62" i="10"/>
  <c r="X62" i="10"/>
  <c r="Y62" i="10"/>
  <c r="Z62" i="10"/>
  <c r="E62" i="10"/>
  <c r="F61" i="10"/>
  <c r="G61" i="10"/>
  <c r="H61" i="10"/>
  <c r="I61" i="10"/>
  <c r="J61" i="10"/>
  <c r="K61" i="10"/>
  <c r="L61" i="10"/>
  <c r="M61" i="10"/>
  <c r="N61" i="10"/>
  <c r="O61" i="10"/>
  <c r="P61" i="10"/>
  <c r="Q61" i="10"/>
  <c r="R61" i="10"/>
  <c r="S61" i="10"/>
  <c r="T61" i="10"/>
  <c r="U61" i="10"/>
  <c r="V61" i="10"/>
  <c r="W61" i="10"/>
  <c r="X61" i="10"/>
  <c r="Y61" i="10"/>
  <c r="Z61" i="10"/>
  <c r="E61" i="10"/>
  <c r="F60" i="10"/>
  <c r="G60" i="10"/>
  <c r="H60" i="10"/>
  <c r="I60" i="10"/>
  <c r="J60" i="10"/>
  <c r="K60" i="10"/>
  <c r="L60" i="10"/>
  <c r="M60" i="10"/>
  <c r="N60" i="10"/>
  <c r="O60" i="10"/>
  <c r="P60" i="10"/>
  <c r="Q60" i="10"/>
  <c r="R60" i="10"/>
  <c r="S60" i="10"/>
  <c r="T60" i="10"/>
  <c r="U60" i="10"/>
  <c r="V60" i="10"/>
  <c r="W60" i="10"/>
  <c r="X60" i="10"/>
  <c r="Y60" i="10"/>
  <c r="Z60" i="10"/>
  <c r="E60" i="10"/>
  <c r="F59" i="10"/>
  <c r="G59" i="10"/>
  <c r="H59" i="10"/>
  <c r="I59" i="10"/>
  <c r="J59" i="10"/>
  <c r="K59" i="10"/>
  <c r="L59" i="10"/>
  <c r="M59" i="10"/>
  <c r="N59" i="10"/>
  <c r="O59" i="10"/>
  <c r="P59" i="10"/>
  <c r="Q59" i="10"/>
  <c r="R59" i="10"/>
  <c r="S59" i="10"/>
  <c r="T59" i="10"/>
  <c r="U59" i="10"/>
  <c r="V59" i="10"/>
  <c r="W59" i="10"/>
  <c r="X59" i="10"/>
  <c r="Y59" i="10"/>
  <c r="Z59" i="10"/>
  <c r="E59" i="10"/>
  <c r="F58" i="10"/>
  <c r="G58" i="10"/>
  <c r="H58" i="10"/>
  <c r="I58" i="10"/>
  <c r="J58" i="10"/>
  <c r="K58" i="10"/>
  <c r="L58" i="10"/>
  <c r="M58" i="10"/>
  <c r="N58" i="10"/>
  <c r="O58" i="10"/>
  <c r="P58" i="10"/>
  <c r="Q58" i="10"/>
  <c r="R58" i="10"/>
  <c r="S58" i="10"/>
  <c r="T58" i="10"/>
  <c r="U58" i="10"/>
  <c r="V58" i="10"/>
  <c r="W58" i="10"/>
  <c r="X58" i="10"/>
  <c r="Y58" i="10"/>
  <c r="Z58" i="10"/>
  <c r="E58" i="10"/>
  <c r="F57" i="10"/>
  <c r="G57" i="10"/>
  <c r="H57" i="10"/>
  <c r="I57" i="10"/>
  <c r="J57" i="10"/>
  <c r="K57" i="10"/>
  <c r="L57" i="10"/>
  <c r="M57" i="10"/>
  <c r="N57" i="10"/>
  <c r="O57" i="10"/>
  <c r="P57" i="10"/>
  <c r="Q57" i="10"/>
  <c r="R57" i="10"/>
  <c r="S57" i="10"/>
  <c r="T57" i="10"/>
  <c r="U57" i="10"/>
  <c r="V57" i="10"/>
  <c r="W57" i="10"/>
  <c r="X57" i="10"/>
  <c r="Y57" i="10"/>
  <c r="Z57" i="10"/>
  <c r="E57" i="10"/>
  <c r="F56" i="10"/>
  <c r="G56" i="10"/>
  <c r="H56" i="10"/>
  <c r="I56" i="10"/>
  <c r="J56" i="10"/>
  <c r="K56" i="10"/>
  <c r="L56" i="10"/>
  <c r="M56" i="10"/>
  <c r="N56" i="10"/>
  <c r="O56" i="10"/>
  <c r="P56" i="10"/>
  <c r="Q56" i="10"/>
  <c r="R56" i="10"/>
  <c r="S56" i="10"/>
  <c r="T56" i="10"/>
  <c r="U56" i="10"/>
  <c r="V56" i="10"/>
  <c r="W56" i="10"/>
  <c r="X56" i="10"/>
  <c r="Y56" i="10"/>
  <c r="Z56" i="10"/>
  <c r="E56" i="10"/>
  <c r="F55" i="10"/>
  <c r="G55" i="10"/>
  <c r="H55" i="10"/>
  <c r="I55" i="10"/>
  <c r="J55" i="10"/>
  <c r="K55" i="10"/>
  <c r="L55" i="10"/>
  <c r="M55" i="10"/>
  <c r="N55" i="10"/>
  <c r="O55" i="10"/>
  <c r="P55" i="10"/>
  <c r="Q55" i="10"/>
  <c r="R55" i="10"/>
  <c r="S55" i="10"/>
  <c r="T55" i="10"/>
  <c r="U55" i="10"/>
  <c r="V55" i="10"/>
  <c r="W55" i="10"/>
  <c r="X55" i="10"/>
  <c r="Y55" i="10"/>
  <c r="Z55" i="10"/>
  <c r="E55" i="10"/>
  <c r="F54" i="10"/>
  <c r="G54" i="10"/>
  <c r="H54" i="10"/>
  <c r="I54" i="10"/>
  <c r="J54" i="10"/>
  <c r="K54" i="10"/>
  <c r="L54" i="10"/>
  <c r="M54" i="10"/>
  <c r="N54" i="10"/>
  <c r="O54" i="10"/>
  <c r="P54" i="10"/>
  <c r="Q54" i="10"/>
  <c r="R54" i="10"/>
  <c r="S54" i="10"/>
  <c r="T54" i="10"/>
  <c r="U54" i="10"/>
  <c r="V54" i="10"/>
  <c r="W54" i="10"/>
  <c r="X54" i="10"/>
  <c r="Y54" i="10"/>
  <c r="Z54" i="10"/>
  <c r="E54" i="10"/>
  <c r="F53" i="10"/>
  <c r="G53" i="10"/>
  <c r="H53" i="10"/>
  <c r="I53" i="10"/>
  <c r="J53" i="10"/>
  <c r="K53" i="10"/>
  <c r="L53" i="10"/>
  <c r="M53" i="10"/>
  <c r="N53" i="10"/>
  <c r="O53" i="10"/>
  <c r="P53" i="10"/>
  <c r="Q53" i="10"/>
  <c r="R53" i="10"/>
  <c r="S53" i="10"/>
  <c r="T53" i="10"/>
  <c r="U53" i="10"/>
  <c r="V53" i="10"/>
  <c r="W53" i="10"/>
  <c r="X53" i="10"/>
  <c r="Y53" i="10"/>
  <c r="Z53" i="10"/>
  <c r="E53" i="10"/>
  <c r="F52" i="10"/>
  <c r="G52" i="10"/>
  <c r="H52" i="10"/>
  <c r="I52" i="10"/>
  <c r="J52" i="10"/>
  <c r="K52" i="10"/>
  <c r="L52" i="10"/>
  <c r="M52" i="10"/>
  <c r="N52" i="10"/>
  <c r="O52" i="10"/>
  <c r="P52" i="10"/>
  <c r="Q52" i="10"/>
  <c r="R52" i="10"/>
  <c r="S52" i="10"/>
  <c r="T52" i="10"/>
  <c r="U52" i="10"/>
  <c r="V52" i="10"/>
  <c r="W52" i="10"/>
  <c r="X52" i="10"/>
  <c r="Y52" i="10"/>
  <c r="Z52" i="10"/>
  <c r="E52" i="10"/>
  <c r="F35" i="10"/>
  <c r="G35" i="10"/>
  <c r="H35" i="10"/>
  <c r="I35" i="10"/>
  <c r="J35" i="10"/>
  <c r="K35" i="10"/>
  <c r="L35" i="10"/>
  <c r="M35" i="10"/>
  <c r="N35" i="10"/>
  <c r="O35" i="10"/>
  <c r="P35" i="10"/>
  <c r="Q35" i="10"/>
  <c r="R35" i="10"/>
  <c r="S35" i="10"/>
  <c r="T35" i="10"/>
  <c r="U35" i="10"/>
  <c r="V35" i="10"/>
  <c r="W35" i="10"/>
  <c r="X35" i="10"/>
  <c r="Y35" i="10"/>
  <c r="Z35" i="10"/>
  <c r="E35" i="10"/>
  <c r="F29" i="10"/>
  <c r="G29" i="10"/>
  <c r="H29" i="10"/>
  <c r="I29" i="10"/>
  <c r="J29" i="10"/>
  <c r="K29" i="10"/>
  <c r="L29" i="10"/>
  <c r="M29" i="10"/>
  <c r="N29" i="10"/>
  <c r="O29" i="10"/>
  <c r="P29" i="10"/>
  <c r="Q29" i="10"/>
  <c r="R29" i="10"/>
  <c r="S29" i="10"/>
  <c r="T29" i="10"/>
  <c r="U29" i="10"/>
  <c r="V29" i="10"/>
  <c r="W29" i="10"/>
  <c r="X29" i="10"/>
  <c r="Y29" i="10"/>
  <c r="Z29" i="10"/>
  <c r="E29" i="10"/>
  <c r="F28" i="10"/>
  <c r="G28" i="10"/>
  <c r="H28" i="10"/>
  <c r="I28" i="10"/>
  <c r="J28" i="10"/>
  <c r="K28" i="10"/>
  <c r="L28" i="10"/>
  <c r="M28" i="10"/>
  <c r="N28" i="10"/>
  <c r="O28" i="10"/>
  <c r="P28" i="10"/>
  <c r="Q28" i="10"/>
  <c r="R28" i="10"/>
  <c r="S28" i="10"/>
  <c r="T28" i="10"/>
  <c r="U28" i="10"/>
  <c r="V28" i="10"/>
  <c r="W28" i="10"/>
  <c r="X28" i="10"/>
  <c r="Y28" i="10"/>
  <c r="Z28" i="10"/>
  <c r="E28" i="10"/>
  <c r="F27" i="10"/>
  <c r="G27" i="10"/>
  <c r="H27" i="10"/>
  <c r="I27" i="10"/>
  <c r="J27" i="10"/>
  <c r="K27" i="10"/>
  <c r="L27" i="10"/>
  <c r="M27" i="10"/>
  <c r="N27" i="10"/>
  <c r="O27" i="10"/>
  <c r="P27" i="10"/>
  <c r="Q27" i="10"/>
  <c r="R27" i="10"/>
  <c r="S27" i="10"/>
  <c r="T27" i="10"/>
  <c r="U27" i="10"/>
  <c r="V27" i="10"/>
  <c r="W27" i="10"/>
  <c r="X27" i="10"/>
  <c r="Y27" i="10"/>
  <c r="Z27" i="10"/>
  <c r="E27" i="10"/>
  <c r="F26" i="10"/>
  <c r="G26" i="10"/>
  <c r="H26" i="10"/>
  <c r="I26" i="10"/>
  <c r="J26" i="10"/>
  <c r="K26" i="10"/>
  <c r="L26" i="10"/>
  <c r="M26" i="10"/>
  <c r="N26" i="10"/>
  <c r="O26" i="10"/>
  <c r="P26" i="10"/>
  <c r="Q26" i="10"/>
  <c r="R26" i="10"/>
  <c r="S26" i="10"/>
  <c r="T26" i="10"/>
  <c r="U26" i="10"/>
  <c r="V26" i="10"/>
  <c r="W26" i="10"/>
  <c r="X26" i="10"/>
  <c r="Y26" i="10"/>
  <c r="Z26" i="10"/>
  <c r="E26" i="10"/>
  <c r="F25" i="10"/>
  <c r="G25" i="10"/>
  <c r="H25" i="10"/>
  <c r="I25" i="10"/>
  <c r="J25" i="10"/>
  <c r="K25" i="10"/>
  <c r="L25" i="10"/>
  <c r="M25" i="10"/>
  <c r="N25" i="10"/>
  <c r="O25" i="10"/>
  <c r="P25" i="10"/>
  <c r="Q25" i="10"/>
  <c r="R25" i="10"/>
  <c r="S25" i="10"/>
  <c r="T25" i="10"/>
  <c r="U25" i="10"/>
  <c r="V25" i="10"/>
  <c r="W25" i="10"/>
  <c r="X25" i="10"/>
  <c r="Y25" i="10"/>
  <c r="Z25" i="10"/>
  <c r="E25" i="10"/>
  <c r="F24" i="10"/>
  <c r="G24" i="10"/>
  <c r="H24" i="10"/>
  <c r="I24" i="10"/>
  <c r="J24" i="10"/>
  <c r="K24" i="10"/>
  <c r="L24" i="10"/>
  <c r="M24" i="10"/>
  <c r="N24" i="10"/>
  <c r="O24" i="10"/>
  <c r="P24" i="10"/>
  <c r="Q24" i="10"/>
  <c r="R24" i="10"/>
  <c r="S24" i="10"/>
  <c r="T24" i="10"/>
  <c r="U24" i="10"/>
  <c r="V24" i="10"/>
  <c r="W24" i="10"/>
  <c r="X24" i="10"/>
  <c r="Y24" i="10"/>
  <c r="Z24" i="10"/>
  <c r="E24" i="10"/>
  <c r="F23" i="10"/>
  <c r="G23" i="10"/>
  <c r="H23" i="10"/>
  <c r="I23" i="10"/>
  <c r="J23" i="10"/>
  <c r="K23" i="10"/>
  <c r="L23" i="10"/>
  <c r="M23" i="10"/>
  <c r="N23" i="10"/>
  <c r="O23" i="10"/>
  <c r="P23" i="10"/>
  <c r="Q23" i="10"/>
  <c r="R23" i="10"/>
  <c r="S23" i="10"/>
  <c r="T23" i="10"/>
  <c r="U23" i="10"/>
  <c r="V23" i="10"/>
  <c r="W23" i="10"/>
  <c r="X23" i="10"/>
  <c r="Y23" i="10"/>
  <c r="Z23" i="10"/>
  <c r="O140" i="9"/>
  <c r="P140" i="9"/>
  <c r="Q140" i="9"/>
  <c r="R140" i="9"/>
  <c r="S140" i="9"/>
  <c r="T140" i="9"/>
  <c r="U140" i="9"/>
  <c r="V140" i="9"/>
  <c r="V143" i="9" s="1"/>
  <c r="V145" i="9" s="1"/>
  <c r="W140" i="9"/>
  <c r="X140" i="9"/>
  <c r="Y140" i="9"/>
  <c r="Z140" i="9"/>
  <c r="O141" i="9"/>
  <c r="P141" i="9"/>
  <c r="Q141" i="9"/>
  <c r="R141" i="9"/>
  <c r="R143" i="9" s="1"/>
  <c r="R145" i="9" s="1"/>
  <c r="S141" i="9"/>
  <c r="T141" i="9"/>
  <c r="U141" i="9"/>
  <c r="V141" i="9"/>
  <c r="W141" i="9"/>
  <c r="X141" i="9"/>
  <c r="Y141" i="9"/>
  <c r="Z141" i="9"/>
  <c r="Z143" i="9" s="1"/>
  <c r="Z145" i="9" s="1"/>
  <c r="O142" i="9"/>
  <c r="P142" i="9"/>
  <c r="Q142" i="9"/>
  <c r="R142" i="9"/>
  <c r="S142" i="9"/>
  <c r="T142" i="9"/>
  <c r="U142" i="9"/>
  <c r="U143" i="9" s="1"/>
  <c r="U145" i="9" s="1"/>
  <c r="V142" i="9"/>
  <c r="W142" i="9"/>
  <c r="X142" i="9"/>
  <c r="Y142" i="9"/>
  <c r="Z142" i="9"/>
  <c r="O143" i="9"/>
  <c r="P143" i="9"/>
  <c r="Q143" i="9"/>
  <c r="S143" i="9"/>
  <c r="T143" i="9"/>
  <c r="W143" i="9"/>
  <c r="X143" i="9"/>
  <c r="Y143" i="9"/>
  <c r="O144" i="9"/>
  <c r="P144" i="9"/>
  <c r="Q144" i="9"/>
  <c r="Q145" i="9" s="1"/>
  <c r="R144" i="9"/>
  <c r="S144" i="9"/>
  <c r="T144" i="9"/>
  <c r="U144" i="9"/>
  <c r="V144" i="9"/>
  <c r="W144" i="9"/>
  <c r="X144" i="9"/>
  <c r="Y144" i="9"/>
  <c r="Y145" i="9" s="1"/>
  <c r="Z144" i="9"/>
  <c r="O145" i="9"/>
  <c r="P145" i="9"/>
  <c r="S145" i="9"/>
  <c r="T145" i="9"/>
  <c r="W145" i="9"/>
  <c r="X145" i="9"/>
  <c r="N126" i="9"/>
  <c r="O126" i="9"/>
  <c r="P126" i="9"/>
  <c r="Q126" i="9"/>
  <c r="R126" i="9"/>
  <c r="S126" i="9"/>
  <c r="T126" i="9"/>
  <c r="U126" i="9"/>
  <c r="U128" i="9" s="1"/>
  <c r="V126" i="9"/>
  <c r="W126" i="9"/>
  <c r="X126" i="9"/>
  <c r="Y126" i="9"/>
  <c r="Z126" i="9"/>
  <c r="R128" i="9"/>
  <c r="N108" i="9"/>
  <c r="O108" i="9"/>
  <c r="O128" i="9" s="1"/>
  <c r="P108" i="9"/>
  <c r="P128" i="9" s="1"/>
  <c r="Q108" i="9"/>
  <c r="Q128" i="9" s="1"/>
  <c r="R108" i="9"/>
  <c r="S108" i="9"/>
  <c r="T108" i="9"/>
  <c r="T128" i="9" s="1"/>
  <c r="U108" i="9"/>
  <c r="V108" i="9"/>
  <c r="W108" i="9"/>
  <c r="X108" i="9"/>
  <c r="X128" i="9" s="1"/>
  <c r="Y108" i="9"/>
  <c r="Y128" i="9" s="1"/>
  <c r="Z108" i="9"/>
  <c r="Z128" i="9" s="1"/>
  <c r="F79" i="9"/>
  <c r="G79" i="9"/>
  <c r="H79" i="9"/>
  <c r="I79" i="9"/>
  <c r="J79" i="9"/>
  <c r="K79" i="9"/>
  <c r="L79" i="9"/>
  <c r="M79" i="9"/>
  <c r="N79" i="9"/>
  <c r="O79" i="9"/>
  <c r="P79" i="9"/>
  <c r="Q79" i="9"/>
  <c r="R79" i="9"/>
  <c r="S79" i="9"/>
  <c r="T79" i="9"/>
  <c r="U79" i="9"/>
  <c r="V79" i="9"/>
  <c r="W79" i="9"/>
  <c r="X79" i="9"/>
  <c r="Y79" i="9"/>
  <c r="Z79" i="9"/>
  <c r="E79" i="9"/>
  <c r="D73" i="9"/>
  <c r="D74" i="9"/>
  <c r="D75" i="9"/>
  <c r="D76" i="9"/>
  <c r="D77" i="9"/>
  <c r="D78" i="9"/>
  <c r="N44" i="9"/>
  <c r="O44" i="9"/>
  <c r="P44" i="9"/>
  <c r="Q44" i="9"/>
  <c r="R44" i="9"/>
  <c r="S44" i="9"/>
  <c r="T44" i="9"/>
  <c r="U44" i="9"/>
  <c r="V44" i="9"/>
  <c r="W44" i="9"/>
  <c r="X44" i="9"/>
  <c r="Y44" i="9"/>
  <c r="Z44" i="9"/>
  <c r="W121" i="10" l="1"/>
  <c r="W123" i="10" s="1"/>
  <c r="O121" i="10"/>
  <c r="O123" i="10" s="1"/>
  <c r="Y107" i="10"/>
  <c r="Y121" i="10"/>
  <c r="Y123" i="10" s="1"/>
  <c r="Z121" i="10"/>
  <c r="Z123" i="10" s="1"/>
  <c r="V121" i="10"/>
  <c r="V123" i="10" s="1"/>
  <c r="U121" i="10"/>
  <c r="U123" i="10" s="1"/>
  <c r="Z105" i="10"/>
  <c r="Z107" i="10" s="1"/>
  <c r="Q105" i="10"/>
  <c r="S121" i="10"/>
  <c r="S123" i="10" s="1"/>
  <c r="R121" i="10"/>
  <c r="R123" i="10" s="1"/>
  <c r="P121" i="10"/>
  <c r="P123" i="10" s="1"/>
  <c r="AC27" i="18"/>
  <c r="AC21" i="18" s="1"/>
  <c r="AC22" i="18" s="1"/>
  <c r="AD27" i="18"/>
  <c r="AD21" i="18" s="1"/>
  <c r="AD22" i="18" s="1"/>
  <c r="AE27" i="18"/>
  <c r="AE28" i="18" s="1"/>
  <c r="Y21" i="18"/>
  <c r="Y22" i="18" s="1"/>
  <c r="AA21" i="18"/>
  <c r="AA22" i="18" s="1"/>
  <c r="Z27" i="18"/>
  <c r="Z21" i="18" s="1"/>
  <c r="Z22" i="18" s="1"/>
  <c r="Y14" i="18"/>
  <c r="U21" i="18"/>
  <c r="U22" i="18" s="1"/>
  <c r="V27" i="18"/>
  <c r="V21" i="18" s="1"/>
  <c r="V22" i="18" s="1"/>
  <c r="W27" i="18"/>
  <c r="W21" i="18" s="1"/>
  <c r="W22" i="18" s="1"/>
  <c r="U14" i="18"/>
  <c r="Q14" i="18"/>
  <c r="Q19" i="18"/>
  <c r="Q22" i="18" s="1"/>
  <c r="S28" i="18"/>
  <c r="S21" i="18"/>
  <c r="S22" i="18" s="1"/>
  <c r="R22" i="18"/>
  <c r="X105" i="10"/>
  <c r="X107" i="10" s="1"/>
  <c r="P105" i="10"/>
  <c r="P107" i="10" s="1"/>
  <c r="Q121" i="10"/>
  <c r="Q123" i="10" s="1"/>
  <c r="S105" i="10"/>
  <c r="S107" i="10" s="1"/>
  <c r="R105" i="10"/>
  <c r="R107" i="10" s="1"/>
  <c r="V105" i="10"/>
  <c r="V107" i="10" s="1"/>
  <c r="Q107" i="10"/>
  <c r="W105" i="10"/>
  <c r="W107" i="10" s="1"/>
  <c r="O105" i="10"/>
  <c r="O107" i="10" s="1"/>
  <c r="N105" i="10"/>
  <c r="N107" i="10" s="1"/>
  <c r="U65" i="10"/>
  <c r="M65" i="10"/>
  <c r="E65" i="10"/>
  <c r="S65" i="10"/>
  <c r="K65" i="10"/>
  <c r="Y65" i="10"/>
  <c r="Q65" i="10"/>
  <c r="I65" i="10"/>
  <c r="T105" i="10"/>
  <c r="T107" i="10" s="1"/>
  <c r="W65" i="10"/>
  <c r="O65" i="10"/>
  <c r="G65" i="10"/>
  <c r="U105" i="10"/>
  <c r="U107" i="10" s="1"/>
  <c r="T65" i="10"/>
  <c r="Z65" i="10"/>
  <c r="R65" i="10"/>
  <c r="J65" i="10"/>
  <c r="L65" i="10"/>
  <c r="X65" i="10"/>
  <c r="P65" i="10"/>
  <c r="H65" i="10"/>
  <c r="V65" i="10"/>
  <c r="N65" i="10"/>
  <c r="F65" i="10"/>
  <c r="V31" i="10"/>
  <c r="N31" i="10"/>
  <c r="T31" i="10"/>
  <c r="X31" i="10"/>
  <c r="P31" i="10"/>
  <c r="Y31" i="10"/>
  <c r="Q31" i="10"/>
  <c r="W31" i="10"/>
  <c r="O31" i="10"/>
  <c r="Z31" i="10"/>
  <c r="R31" i="10"/>
  <c r="U31" i="10"/>
  <c r="S31" i="10"/>
  <c r="S67" i="10" s="1"/>
  <c r="S115" i="10" s="1"/>
  <c r="S127" i="10" s="1"/>
  <c r="S128" i="9"/>
  <c r="V128" i="9"/>
  <c r="N128" i="9"/>
  <c r="W84" i="9"/>
  <c r="V84" i="9"/>
  <c r="N84" i="9"/>
  <c r="W128" i="9"/>
  <c r="O84" i="9"/>
  <c r="U84" i="9"/>
  <c r="X84" i="9"/>
  <c r="P84" i="9"/>
  <c r="T84" i="9"/>
  <c r="S84" i="9"/>
  <c r="Z84" i="9"/>
  <c r="R84" i="9"/>
  <c r="Y84" i="9"/>
  <c r="Q84" i="9"/>
  <c r="O67" i="10" l="1"/>
  <c r="O115" i="10" s="1"/>
  <c r="O127" i="10" s="1"/>
  <c r="Y67" i="10"/>
  <c r="Y115" i="10" s="1"/>
  <c r="Y127" i="10" s="1"/>
  <c r="AE21" i="18"/>
  <c r="AE22" i="18" s="1"/>
  <c r="AD28" i="18"/>
  <c r="AC28" i="18"/>
  <c r="AF17" i="18"/>
  <c r="AC30" i="18"/>
  <c r="AC32" i="18" s="1"/>
  <c r="Z28" i="18"/>
  <c r="AB25" i="18" s="1"/>
  <c r="Y30" i="18"/>
  <c r="Y32" i="18" s="1"/>
  <c r="AB17" i="18"/>
  <c r="V28" i="18"/>
  <c r="W28" i="18"/>
  <c r="X17" i="18"/>
  <c r="U30" i="18"/>
  <c r="U32" i="18" s="1"/>
  <c r="Q30" i="18"/>
  <c r="Q32" i="18" s="1"/>
  <c r="P67" i="10"/>
  <c r="P115" i="10" s="1"/>
  <c r="P127" i="10" s="1"/>
  <c r="U67" i="10"/>
  <c r="U115" i="10" s="1"/>
  <c r="U127" i="10" s="1"/>
  <c r="W67" i="10"/>
  <c r="W115" i="10" s="1"/>
  <c r="W127" i="10" s="1"/>
  <c r="Q67" i="10"/>
  <c r="Q115" i="10" s="1"/>
  <c r="Q127" i="10" s="1"/>
  <c r="R67" i="10"/>
  <c r="R115" i="10" s="1"/>
  <c r="R127" i="10" s="1"/>
  <c r="T67" i="10"/>
  <c r="T115" i="10" s="1"/>
  <c r="T127" i="10" s="1"/>
  <c r="X67" i="10"/>
  <c r="X115" i="10" s="1"/>
  <c r="X127" i="10" s="1"/>
  <c r="Z67" i="10"/>
  <c r="Z115" i="10" s="1"/>
  <c r="Z127" i="10" s="1"/>
  <c r="N67" i="10"/>
  <c r="N115" i="10" s="1"/>
  <c r="V67" i="10"/>
  <c r="V115" i="10" s="1"/>
  <c r="V127" i="10" s="1"/>
  <c r="AF25" i="18" l="1"/>
  <c r="X25" i="18"/>
  <c r="N17" i="9" l="1"/>
  <c r="N13" i="9" s="1"/>
  <c r="O17" i="9"/>
  <c r="O13" i="9" s="1"/>
  <c r="P17" i="9"/>
  <c r="P13" i="9" s="1"/>
  <c r="Q17" i="9"/>
  <c r="Q13" i="9" s="1"/>
  <c r="R17" i="9"/>
  <c r="R13" i="9" s="1"/>
  <c r="S17" i="9"/>
  <c r="S13" i="9" s="1"/>
  <c r="T17" i="9"/>
  <c r="T13" i="9" s="1"/>
  <c r="U17" i="9"/>
  <c r="U13" i="9" s="1"/>
  <c r="V17" i="9"/>
  <c r="V13" i="9" s="1"/>
  <c r="W17" i="9"/>
  <c r="W13" i="9" s="1"/>
  <c r="X17" i="9"/>
  <c r="X13" i="9" s="1"/>
  <c r="Y17" i="9"/>
  <c r="Y13" i="9" s="1"/>
  <c r="Z17" i="9"/>
  <c r="Z13" i="9" s="1"/>
  <c r="F129" i="2"/>
  <c r="G129" i="2"/>
  <c r="H129" i="2"/>
  <c r="I129" i="2"/>
  <c r="J129" i="2"/>
  <c r="K129" i="2"/>
  <c r="L129" i="2"/>
  <c r="M129" i="2"/>
  <c r="N129" i="2"/>
  <c r="O129" i="2"/>
  <c r="P129" i="2"/>
  <c r="Q129" i="2"/>
  <c r="R129" i="2"/>
  <c r="S129" i="2"/>
  <c r="T129" i="2"/>
  <c r="U129" i="2"/>
  <c r="V129" i="2"/>
  <c r="W129" i="2"/>
  <c r="X129" i="2"/>
  <c r="Y129" i="2"/>
  <c r="Z129" i="2"/>
  <c r="F128" i="2"/>
  <c r="G128" i="2"/>
  <c r="H128" i="2"/>
  <c r="I128" i="2"/>
  <c r="J128" i="2"/>
  <c r="K128" i="2"/>
  <c r="L128" i="2"/>
  <c r="M128" i="2"/>
  <c r="N128" i="2"/>
  <c r="O128" i="2"/>
  <c r="P128" i="2"/>
  <c r="Q128" i="2"/>
  <c r="R128" i="2"/>
  <c r="S128" i="2"/>
  <c r="T128" i="2"/>
  <c r="U128" i="2"/>
  <c r="V128" i="2"/>
  <c r="W128" i="2"/>
  <c r="X128" i="2"/>
  <c r="Y128" i="2"/>
  <c r="Z128" i="2"/>
  <c r="F127" i="2"/>
  <c r="G127" i="2"/>
  <c r="H127" i="2"/>
  <c r="I127" i="2"/>
  <c r="J127" i="2"/>
  <c r="K127" i="2"/>
  <c r="L127" i="2"/>
  <c r="M127" i="2"/>
  <c r="N127" i="2"/>
  <c r="O127" i="2"/>
  <c r="P127" i="2"/>
  <c r="Q127" i="2"/>
  <c r="R127" i="2"/>
  <c r="S127" i="2"/>
  <c r="T127" i="2"/>
  <c r="U127" i="2"/>
  <c r="V127" i="2"/>
  <c r="W127" i="2"/>
  <c r="X127" i="2"/>
  <c r="Y127" i="2"/>
  <c r="Z127" i="2"/>
  <c r="F126" i="2"/>
  <c r="G126" i="2"/>
  <c r="H126" i="2"/>
  <c r="I126" i="2"/>
  <c r="J126" i="2"/>
  <c r="K126" i="2"/>
  <c r="L126" i="2"/>
  <c r="M126" i="2"/>
  <c r="N126" i="2"/>
  <c r="O126" i="2"/>
  <c r="P126" i="2"/>
  <c r="Q126" i="2"/>
  <c r="R126" i="2"/>
  <c r="S126" i="2"/>
  <c r="T126" i="2"/>
  <c r="U126" i="2"/>
  <c r="V126" i="2"/>
  <c r="W126" i="2"/>
  <c r="X126" i="2"/>
  <c r="Y126" i="2"/>
  <c r="Z126" i="2"/>
  <c r="E126" i="2"/>
  <c r="F125" i="2"/>
  <c r="G125" i="2"/>
  <c r="H125" i="2"/>
  <c r="I125" i="2"/>
  <c r="J125" i="2"/>
  <c r="K125" i="2"/>
  <c r="L125" i="2"/>
  <c r="M125" i="2"/>
  <c r="N125" i="2"/>
  <c r="O125" i="2"/>
  <c r="P125" i="2"/>
  <c r="Q125" i="2"/>
  <c r="R125" i="2"/>
  <c r="S125" i="2"/>
  <c r="T125" i="2"/>
  <c r="U125" i="2"/>
  <c r="V125" i="2"/>
  <c r="W125" i="2"/>
  <c r="X125" i="2"/>
  <c r="Y125" i="2"/>
  <c r="Z125" i="2"/>
  <c r="O119" i="2"/>
  <c r="P119" i="2"/>
  <c r="Q119" i="2"/>
  <c r="R119" i="2"/>
  <c r="S119" i="2"/>
  <c r="T119" i="2"/>
  <c r="T121" i="2" s="1"/>
  <c r="U119" i="2"/>
  <c r="V119" i="2"/>
  <c r="W119" i="2"/>
  <c r="W121" i="2" s="1"/>
  <c r="X119" i="2"/>
  <c r="Y119" i="2"/>
  <c r="Z119" i="2"/>
  <c r="O101" i="2"/>
  <c r="P101" i="2"/>
  <c r="P121" i="2" s="1"/>
  <c r="Q101" i="2"/>
  <c r="Q121" i="2" s="1"/>
  <c r="R101" i="2"/>
  <c r="R121" i="2" s="1"/>
  <c r="S101" i="2"/>
  <c r="S121" i="2" s="1"/>
  <c r="T101" i="2"/>
  <c r="U101" i="2"/>
  <c r="V101" i="2"/>
  <c r="W101" i="2"/>
  <c r="X101" i="2"/>
  <c r="X121" i="2" s="1"/>
  <c r="Y101" i="2"/>
  <c r="Y121" i="2" s="1"/>
  <c r="Z101" i="2"/>
  <c r="Z121" i="2" s="1"/>
  <c r="F80" i="2"/>
  <c r="G80" i="2"/>
  <c r="H80" i="2"/>
  <c r="I80" i="2"/>
  <c r="J80" i="2"/>
  <c r="K80" i="2"/>
  <c r="L80" i="2"/>
  <c r="M80" i="2"/>
  <c r="N80" i="2"/>
  <c r="O80" i="2"/>
  <c r="P80" i="2"/>
  <c r="Q80" i="2"/>
  <c r="R80" i="2"/>
  <c r="S80" i="2"/>
  <c r="T80" i="2"/>
  <c r="U80" i="2"/>
  <c r="V80" i="2"/>
  <c r="W80" i="2"/>
  <c r="X80" i="2"/>
  <c r="Y80" i="2"/>
  <c r="Z80" i="2"/>
  <c r="E80" i="2"/>
  <c r="F44" i="2"/>
  <c r="G44" i="2"/>
  <c r="H44" i="2"/>
  <c r="I44" i="2"/>
  <c r="J44" i="2"/>
  <c r="K44" i="2"/>
  <c r="L44" i="2"/>
  <c r="M44" i="2"/>
  <c r="M82" i="2" s="1"/>
  <c r="N44" i="2"/>
  <c r="O44" i="2"/>
  <c r="P44" i="2"/>
  <c r="Q44" i="2"/>
  <c r="R44" i="2"/>
  <c r="S44" i="2"/>
  <c r="T44" i="2"/>
  <c r="U44" i="2"/>
  <c r="V44" i="2"/>
  <c r="W44" i="2"/>
  <c r="X44" i="2"/>
  <c r="Y44" i="2"/>
  <c r="Z44" i="2"/>
  <c r="E44" i="2"/>
  <c r="O18" i="2"/>
  <c r="P18" i="2"/>
  <c r="P19" i="2" s="1"/>
  <c r="P21" i="2" s="1"/>
  <c r="Q18" i="2"/>
  <c r="Q19" i="2" s="1"/>
  <c r="Q21" i="2" s="1"/>
  <c r="R18" i="2"/>
  <c r="R19" i="2" s="1"/>
  <c r="R21" i="2" s="1"/>
  <c r="S18" i="2"/>
  <c r="S19" i="2" s="1"/>
  <c r="S21" i="2" s="1"/>
  <c r="T18" i="2"/>
  <c r="T19" i="2" s="1"/>
  <c r="U18" i="2"/>
  <c r="U19" i="2" s="1"/>
  <c r="V18" i="2"/>
  <c r="W18" i="2"/>
  <c r="X18" i="2"/>
  <c r="X19" i="2" s="1"/>
  <c r="X21" i="2" s="1"/>
  <c r="Y18" i="2"/>
  <c r="Y19" i="2" s="1"/>
  <c r="Z18" i="2"/>
  <c r="Z19" i="2" s="1"/>
  <c r="Z21" i="2" s="1"/>
  <c r="V121" i="2" l="1"/>
  <c r="U82" i="2"/>
  <c r="U121" i="2"/>
  <c r="S82" i="2"/>
  <c r="K82" i="2"/>
  <c r="Y82" i="2"/>
  <c r="Q82" i="2"/>
  <c r="I82" i="2"/>
  <c r="O121" i="2"/>
  <c r="Z82" i="2"/>
  <c r="R82" i="2"/>
  <c r="J82" i="2"/>
  <c r="X82" i="2"/>
  <c r="P82" i="2"/>
  <c r="H82" i="2"/>
  <c r="W82" i="2"/>
  <c r="O82" i="2"/>
  <c r="G82" i="2"/>
  <c r="V82" i="2"/>
  <c r="N82" i="2"/>
  <c r="F82" i="2"/>
  <c r="T82" i="2"/>
  <c r="L82" i="2"/>
  <c r="U21" i="2"/>
  <c r="T21" i="2"/>
  <c r="Y21" i="2"/>
  <c r="W19" i="2"/>
  <c r="W21" i="2" s="1"/>
  <c r="O19" i="2"/>
  <c r="O21" i="2" s="1"/>
  <c r="V19" i="2"/>
  <c r="V21" i="2" s="1"/>
  <c r="E142" i="9"/>
  <c r="F142" i="9"/>
  <c r="G142" i="9"/>
  <c r="H142" i="9"/>
  <c r="I142" i="9"/>
  <c r="J142" i="9"/>
  <c r="K142" i="9"/>
  <c r="L142" i="9"/>
  <c r="M142" i="9"/>
  <c r="N142" i="9"/>
  <c r="E126" i="9" l="1"/>
  <c r="F126" i="9"/>
  <c r="E18" i="18" s="1"/>
  <c r="G126" i="9"/>
  <c r="F18" i="18" s="1"/>
  <c r="H126" i="9"/>
  <c r="G18" i="18" s="1"/>
  <c r="I126" i="9"/>
  <c r="I18" i="18" s="1"/>
  <c r="J126" i="9"/>
  <c r="K126" i="9"/>
  <c r="K18" i="18" s="1"/>
  <c r="L126" i="9"/>
  <c r="M126" i="9"/>
  <c r="N18" i="18" s="1"/>
  <c r="O18" i="18"/>
  <c r="D113" i="9"/>
  <c r="D114" i="9"/>
  <c r="D115" i="9"/>
  <c r="D116" i="9"/>
  <c r="D117" i="9"/>
  <c r="D118" i="9"/>
  <c r="D119" i="9"/>
  <c r="D120" i="9"/>
  <c r="D121" i="9"/>
  <c r="D122" i="9"/>
  <c r="D123" i="9"/>
  <c r="D124" i="9"/>
  <c r="D125" i="9"/>
  <c r="D112" i="9"/>
  <c r="D95" i="9"/>
  <c r="D96" i="9"/>
  <c r="D97" i="9"/>
  <c r="D98" i="9"/>
  <c r="D99" i="9"/>
  <c r="D100" i="9"/>
  <c r="D101" i="9"/>
  <c r="D102" i="9"/>
  <c r="D103" i="9"/>
  <c r="D104" i="9"/>
  <c r="D105" i="9"/>
  <c r="D106" i="9"/>
  <c r="D107" i="9"/>
  <c r="D94" i="9"/>
  <c r="D68" i="9"/>
  <c r="D69" i="9"/>
  <c r="D70" i="9"/>
  <c r="D71" i="9"/>
  <c r="D72" i="9"/>
  <c r="D67" i="9"/>
  <c r="J18" i="18"/>
  <c r="M18" i="18"/>
  <c r="E44" i="9"/>
  <c r="F44" i="9"/>
  <c r="F84" i="9" s="1"/>
  <c r="G44" i="9"/>
  <c r="G84" i="9" s="1"/>
  <c r="H44" i="9"/>
  <c r="H84" i="9" s="1"/>
  <c r="I44" i="9"/>
  <c r="I84" i="9" s="1"/>
  <c r="J44" i="9"/>
  <c r="J84" i="9" s="1"/>
  <c r="K44" i="9"/>
  <c r="K84" i="9" s="1"/>
  <c r="L44" i="9"/>
  <c r="L84" i="9" s="1"/>
  <c r="M44" i="9"/>
  <c r="M84" i="9" s="1"/>
  <c r="D56" i="9"/>
  <c r="D57" i="9"/>
  <c r="D58" i="9"/>
  <c r="D59" i="9"/>
  <c r="D60" i="9"/>
  <c r="D61" i="9"/>
  <c r="D49" i="9"/>
  <c r="D50" i="9"/>
  <c r="D51" i="9"/>
  <c r="D52" i="9"/>
  <c r="D53" i="9"/>
  <c r="D54" i="9"/>
  <c r="D55" i="9"/>
  <c r="D48" i="9"/>
  <c r="D38" i="9"/>
  <c r="D39" i="9"/>
  <c r="D40" i="9"/>
  <c r="D41" i="9"/>
  <c r="D42" i="9"/>
  <c r="D43" i="9"/>
  <c r="D37" i="9"/>
  <c r="D28" i="9"/>
  <c r="D29" i="9"/>
  <c r="D30" i="9"/>
  <c r="D31" i="9"/>
  <c r="D32" i="9"/>
  <c r="D33" i="9"/>
  <c r="D27" i="9"/>
  <c r="E119" i="10" l="1"/>
  <c r="F119" i="10"/>
  <c r="G119" i="10"/>
  <c r="H119" i="10"/>
  <c r="I119" i="10"/>
  <c r="J119" i="10"/>
  <c r="K119" i="10"/>
  <c r="L119" i="10"/>
  <c r="M119" i="10"/>
  <c r="N119" i="10"/>
  <c r="E120" i="10" l="1"/>
  <c r="F120" i="10"/>
  <c r="G120" i="10"/>
  <c r="H120" i="10"/>
  <c r="I120" i="10"/>
  <c r="J120" i="10"/>
  <c r="K120" i="10"/>
  <c r="L120" i="10"/>
  <c r="M120" i="10"/>
  <c r="N120" i="10"/>
  <c r="E141" i="9" l="1"/>
  <c r="F141" i="9"/>
  <c r="G141" i="9"/>
  <c r="H141" i="9"/>
  <c r="I141" i="9"/>
  <c r="J141" i="9"/>
  <c r="K141" i="9"/>
  <c r="L141" i="9"/>
  <c r="M141" i="9"/>
  <c r="N141" i="9"/>
  <c r="M121" i="10" l="1"/>
  <c r="M123" i="10" s="1"/>
  <c r="N121" i="10"/>
  <c r="N123" i="10" s="1"/>
  <c r="N127" i="10" s="1"/>
  <c r="L121" i="10"/>
  <c r="L123" i="10" s="1"/>
  <c r="J121" i="10"/>
  <c r="J123" i="10" s="1"/>
  <c r="K121" i="10"/>
  <c r="K123" i="10" s="1"/>
  <c r="I121" i="10"/>
  <c r="I123" i="10" s="1"/>
  <c r="F121" i="10"/>
  <c r="F123" i="10" s="1"/>
  <c r="G121" i="10"/>
  <c r="G123" i="10" s="1"/>
  <c r="H121" i="10"/>
  <c r="H123" i="10" s="1"/>
  <c r="E121" i="10"/>
  <c r="E123" i="10" s="1"/>
  <c r="O11" i="18" l="1"/>
  <c r="N11" i="18"/>
  <c r="M11" i="18"/>
  <c r="K11" i="18"/>
  <c r="J11" i="18"/>
  <c r="I11" i="18"/>
  <c r="G11" i="18"/>
  <c r="F11" i="18"/>
  <c r="E11" i="18"/>
  <c r="D11" i="18"/>
  <c r="M30" i="18"/>
  <c r="I30" i="18"/>
  <c r="D30" i="18"/>
  <c r="O28" i="18"/>
  <c r="N28" i="18"/>
  <c r="M28" i="18"/>
  <c r="J28" i="18"/>
  <c r="K28" i="18"/>
  <c r="I28" i="18"/>
  <c r="E28" i="18"/>
  <c r="F28" i="18"/>
  <c r="G28" i="18"/>
  <c r="D28" i="18"/>
  <c r="H25" i="18" l="1"/>
  <c r="L25" i="18"/>
  <c r="P25" i="18" s="1"/>
  <c r="E82" i="2" l="1"/>
  <c r="M14" i="18" l="1"/>
  <c r="D14" i="18"/>
  <c r="I14" i="18"/>
  <c r="M105" i="10" l="1"/>
  <c r="L105" i="10"/>
  <c r="K105" i="10"/>
  <c r="J105" i="10"/>
  <c r="I105" i="10"/>
  <c r="H105" i="10"/>
  <c r="G105" i="10"/>
  <c r="F105" i="10"/>
  <c r="E105" i="10"/>
  <c r="M87" i="10"/>
  <c r="L87" i="10"/>
  <c r="K87" i="10"/>
  <c r="J87" i="10"/>
  <c r="I87" i="10"/>
  <c r="H87" i="10"/>
  <c r="G87" i="10"/>
  <c r="F87" i="10"/>
  <c r="E87" i="10"/>
  <c r="G107" i="10" l="1"/>
  <c r="E107" i="10"/>
  <c r="K107" i="10"/>
  <c r="I107" i="10"/>
  <c r="M107" i="10"/>
  <c r="F107" i="10"/>
  <c r="H107" i="10"/>
  <c r="J107" i="10"/>
  <c r="L107" i="10"/>
  <c r="M108" i="9"/>
  <c r="L108" i="9"/>
  <c r="K108" i="9"/>
  <c r="J108" i="9"/>
  <c r="I108" i="9"/>
  <c r="H108" i="9"/>
  <c r="G108" i="9"/>
  <c r="F108" i="9"/>
  <c r="E108" i="9"/>
  <c r="E128" i="9" l="1"/>
  <c r="G128" i="9"/>
  <c r="I128" i="9"/>
  <c r="K128" i="9"/>
  <c r="M128" i="9"/>
  <c r="F128" i="9"/>
  <c r="H128" i="9"/>
  <c r="J128" i="9"/>
  <c r="L128" i="9"/>
  <c r="E101" i="2"/>
  <c r="F101" i="2"/>
  <c r="G101" i="2"/>
  <c r="H101" i="2"/>
  <c r="I101" i="2"/>
  <c r="J101" i="2"/>
  <c r="K101" i="2"/>
  <c r="L101" i="2"/>
  <c r="M101" i="2"/>
  <c r="N101" i="2"/>
  <c r="E119" i="2"/>
  <c r="F119" i="2"/>
  <c r="G119" i="2"/>
  <c r="H119" i="2"/>
  <c r="I119" i="2"/>
  <c r="J119" i="2"/>
  <c r="K119" i="2"/>
  <c r="L119" i="2"/>
  <c r="M119" i="2"/>
  <c r="N119" i="2"/>
  <c r="H121" i="2" l="1"/>
  <c r="G121" i="2"/>
  <c r="N121" i="2"/>
  <c r="F121" i="2"/>
  <c r="E121" i="2"/>
  <c r="E128" i="2" s="1"/>
  <c r="M121" i="2"/>
  <c r="L121" i="2"/>
  <c r="J121" i="2"/>
  <c r="K121" i="2"/>
  <c r="I121" i="2"/>
  <c r="M31" i="10" l="1"/>
  <c r="M67" i="10" s="1"/>
  <c r="M115" i="10" s="1"/>
  <c r="M127" i="10" s="1"/>
  <c r="L31" i="10"/>
  <c r="L67" i="10" s="1"/>
  <c r="L115" i="10" s="1"/>
  <c r="L127" i="10" s="1"/>
  <c r="K31" i="10"/>
  <c r="K67" i="10" s="1"/>
  <c r="K115" i="10" s="1"/>
  <c r="K127" i="10" s="1"/>
  <c r="J31" i="10"/>
  <c r="J67" i="10" s="1"/>
  <c r="I31" i="10"/>
  <c r="I67" i="10" s="1"/>
  <c r="I115" i="10" s="1"/>
  <c r="I127" i="10" s="1"/>
  <c r="H31" i="10"/>
  <c r="H67" i="10" s="1"/>
  <c r="H115" i="10" s="1"/>
  <c r="H127" i="10" s="1"/>
  <c r="G31" i="10"/>
  <c r="G67" i="10" s="1"/>
  <c r="G115" i="10" s="1"/>
  <c r="G127" i="10" s="1"/>
  <c r="F31" i="10"/>
  <c r="F67" i="10" s="1"/>
  <c r="F115" i="10" s="1"/>
  <c r="F127" i="10" s="1"/>
  <c r="E31" i="10"/>
  <c r="E67" i="10" s="1"/>
  <c r="O22" i="18"/>
  <c r="N22" i="18"/>
  <c r="M32" i="18"/>
  <c r="K22" i="18"/>
  <c r="J22" i="18"/>
  <c r="I22" i="18"/>
  <c r="G22" i="18"/>
  <c r="F22" i="18"/>
  <c r="E22" i="18"/>
  <c r="D22" i="18"/>
  <c r="N144" i="9"/>
  <c r="M17" i="9"/>
  <c r="L17" i="9"/>
  <c r="K17" i="9"/>
  <c r="J17" i="9"/>
  <c r="I17" i="9"/>
  <c r="H17" i="9"/>
  <c r="G17" i="9"/>
  <c r="F17" i="9"/>
  <c r="E17" i="9"/>
  <c r="J115" i="10" l="1"/>
  <c r="J127" i="10" s="1"/>
  <c r="D32" i="18"/>
  <c r="H17" i="18"/>
  <c r="L17" i="18" s="1"/>
  <c r="P17" i="18" s="1"/>
  <c r="F144" i="9"/>
  <c r="F13" i="9"/>
  <c r="G144" i="9"/>
  <c r="G13" i="9"/>
  <c r="H144" i="9"/>
  <c r="H13" i="9"/>
  <c r="K144" i="9"/>
  <c r="K13" i="9"/>
  <c r="I144" i="9"/>
  <c r="I13" i="9"/>
  <c r="J144" i="9"/>
  <c r="J13" i="9"/>
  <c r="L144" i="9"/>
  <c r="L13" i="9"/>
  <c r="M144" i="9"/>
  <c r="M13" i="9"/>
  <c r="E144" i="9"/>
  <c r="E13" i="9"/>
  <c r="E115" i="10"/>
  <c r="E127" i="10" s="1"/>
  <c r="I32" i="18"/>
  <c r="F140" i="9"/>
  <c r="H140" i="9"/>
  <c r="J140" i="9"/>
  <c r="L140" i="9"/>
  <c r="N140" i="9"/>
  <c r="E84" i="9"/>
  <c r="E140" i="9" s="1"/>
  <c r="G140" i="9"/>
  <c r="I140" i="9"/>
  <c r="K140" i="9"/>
  <c r="M140" i="9"/>
  <c r="L143" i="9" l="1"/>
  <c r="L145" i="9" s="1"/>
  <c r="M143" i="9"/>
  <c r="M145" i="9" s="1"/>
  <c r="J143" i="9"/>
  <c r="J145" i="9" s="1"/>
  <c r="K143" i="9"/>
  <c r="K145" i="9" s="1"/>
  <c r="H143" i="9"/>
  <c r="H145" i="9" s="1"/>
  <c r="I143" i="9"/>
  <c r="I145" i="9" s="1"/>
  <c r="F143" i="9"/>
  <c r="F145" i="9" s="1"/>
  <c r="G143" i="9"/>
  <c r="G145" i="9" s="1"/>
  <c r="E143" i="9"/>
  <c r="E145" i="9" s="1"/>
  <c r="N143" i="9"/>
  <c r="N145" i="9" s="1"/>
  <c r="K18" i="2" l="1"/>
  <c r="L18" i="2"/>
  <c r="M18" i="2"/>
  <c r="N18" i="2"/>
  <c r="E18" i="2"/>
  <c r="F18" i="2"/>
  <c r="G18" i="2"/>
  <c r="H18" i="2"/>
  <c r="I18" i="2"/>
  <c r="J18" i="2"/>
  <c r="E19" i="2" l="1"/>
  <c r="E21" i="2" s="1"/>
  <c r="E125" i="2" s="1"/>
  <c r="E127" i="2" s="1"/>
  <c r="E129" i="2" s="1"/>
  <c r="J19" i="2"/>
  <c r="J21" i="2" s="1"/>
  <c r="N19" i="2"/>
  <c r="N21" i="2" s="1"/>
  <c r="L19" i="2"/>
  <c r="L21" i="2" s="1"/>
  <c r="K19" i="2"/>
  <c r="K21" i="2" s="1"/>
  <c r="F19" i="2"/>
  <c r="F21" i="2" s="1"/>
  <c r="M19" i="2"/>
  <c r="M21" i="2" s="1"/>
  <c r="I19" i="2"/>
  <c r="I21" i="2" s="1"/>
  <c r="H19" i="2"/>
  <c r="H21" i="2" s="1"/>
  <c r="G19" i="2"/>
  <c r="G21" i="2" s="1"/>
</calcChain>
</file>

<file path=xl/sharedStrings.xml><?xml version="1.0" encoding="utf-8"?>
<sst xmlns="http://schemas.openxmlformats.org/spreadsheetml/2006/main" count="1307" uniqueCount="474">
  <si>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</si>
  <si>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</si>
  <si>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</si>
  <si>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</si>
  <si>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</si>
  <si>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</si>
  <si>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</si>
  <si>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</si>
  <si>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</si>
  <si>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</si>
  <si>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</si>
  <si>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</si>
  <si>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</si>
  <si>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</si>
  <si>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</si>
  <si>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</si>
  <si>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</si>
  <si>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</si>
  <si>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</si>
  <si>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</si>
  <si>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</si>
  <si>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</si>
  <si>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</si>
  <si>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</si>
  <si>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</si>
  <si>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</si>
  <si>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</si>
  <si>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</si>
  <si>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</si>
  <si>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</si>
  <si>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</si>
  <si>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</si>
  <si>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</si>
  <si>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</si>
  <si>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</si>
  <si>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</si>
  <si>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</si>
  <si>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</si>
  <si>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</si>
  <si>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</si>
  <si>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</si>
  <si>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</si>
  <si>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</si>
  <si>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</si>
  <si>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</si>
  <si>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</si>
  <si>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</si>
  <si>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</si>
  <si>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</si>
  <si>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</si>
  <si>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</si>
  <si>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</si>
  <si>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</si>
  <si>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</si>
  <si>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</si>
  <si>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</si>
  <si>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</si>
  <si>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</si>
  <si>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</si>
  <si>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</si>
  <si>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</si>
  <si>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</si>
  <si>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</si>
  <si>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</si>
  <si>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</si>
  <si>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</si>
  <si>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</si>
  <si>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</si>
  <si>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</si>
  <si>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</si>
  <si>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</si>
  <si>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</si>
  <si>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</si>
  <si>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</si>
  <si>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</si>
  <si>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</si>
  <si>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</si>
  <si>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</si>
  <si>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</si>
  <si>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</si>
  <si>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</si>
  <si>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</si>
  <si>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</si>
  <si>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</si>
  <si>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</si>
  <si>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</si>
  <si>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</si>
  <si>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</si>
  <si>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</si>
  <si>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</si>
  <si>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</si>
  <si>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</si>
  <si>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</si>
  <si>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</si>
  <si>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</si>
  <si>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</si>
  <si>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</si>
  <si>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</si>
  <si>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</si>
  <si>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</si>
  <si>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</si>
  <si>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</si>
  <si>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</si>
  <si>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</si>
  <si>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</si>
  <si>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</si>
  <si>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</si>
  <si>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</si>
  <si>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</si>
  <si>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</si>
  <si>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</si>
  <si>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</si>
  <si>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</si>
  <si>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</si>
  <si>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</si>
  <si>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</si>
  <si>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</si>
  <si>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</si>
  <si>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</si>
  <si>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</si>
  <si>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</si>
  <si>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</si>
  <si>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</si>
  <si>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</si>
  <si>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</si>
  <si>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</si>
  <si>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</si>
  <si>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</si>
  <si>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</si>
  <si>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</si>
  <si>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</si>
  <si>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</si>
  <si>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</si>
  <si>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</si>
  <si>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</si>
  <si>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</si>
  <si>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</si>
  <si>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</si>
  <si>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</si>
  <si>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</si>
  <si>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</si>
  <si>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</si>
  <si>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</si>
  <si>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</si>
  <si>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</si>
  <si>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</si>
  <si>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</si>
  <si>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</si>
  <si>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</si>
  <si>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</si>
  <si>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</si>
  <si>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</si>
  <si>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</si>
  <si>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</si>
  <si>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</si>
  <si>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</si>
  <si>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</si>
  <si>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</si>
  <si>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</si>
  <si>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</si>
  <si>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</si>
  <si>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</si>
  <si>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</si>
  <si>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</si>
  <si>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</si>
  <si>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</si>
  <si>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</si>
  <si>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</si>
  <si>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</si>
  <si>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</si>
  <si>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</si>
  <si>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</si>
  <si>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</si>
  <si>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</si>
  <si>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</si>
  <si>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</si>
  <si>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</si>
  <si>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</si>
  <si>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</si>
  <si>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</si>
  <si>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</si>
  <si>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</si>
  <si>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</si>
  <si>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</si>
  <si>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</si>
  <si>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</si>
  <si>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</si>
  <si>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</si>
  <si>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</si>
  <si>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</si>
  <si>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</si>
  <si>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</si>
  <si>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</si>
  <si>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</si>
  <si>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</si>
  <si>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</si>
  <si>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</si>
  <si>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</si>
  <si>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</si>
  <si>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</si>
  <si>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</si>
  <si>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</si>
  <si>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</si>
  <si>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</si>
  <si>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</si>
  <si>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</si>
  <si>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</si>
  <si>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</si>
  <si>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</si>
  <si>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</si>
  <si>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</si>
  <si>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</si>
  <si>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</si>
  <si>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</si>
  <si>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</si>
  <si>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</si>
  <si>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</si>
  <si>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</si>
  <si>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</si>
  <si>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</si>
  <si>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</si>
  <si>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</si>
  <si>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</si>
  <si>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</si>
  <si>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</si>
  <si>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</si>
  <si>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</si>
  <si>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</si>
  <si>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</si>
  <si>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</si>
  <si>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</si>
  <si>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</si>
  <si>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</si>
  <si>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</si>
  <si>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</si>
  <si>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</si>
  <si>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</si>
  <si>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</si>
  <si>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</si>
  <si>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</si>
  <si>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</si>
  <si>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</si>
  <si>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</si>
  <si>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</si>
  <si>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</si>
  <si>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</si>
  <si>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</si>
  <si>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</si>
  <si>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</si>
  <si>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</si>
  <si>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</si>
  <si>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</si>
  <si>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</si>
  <si>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</si>
  <si>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</si>
  <si>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</si>
  <si>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</si>
  <si>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</si>
  <si>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</si>
  <si>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</si>
  <si>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</si>
  <si>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</si>
  <si>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</si>
  <si>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</si>
  <si>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</si>
  <si>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</si>
  <si>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</si>
  <si>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</si>
  <si>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</si>
  <si>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</si>
  <si>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</si>
  <si>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</si>
  <si>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</si>
  <si>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</si>
  <si>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</si>
  <si>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</si>
  <si>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</si>
  <si>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</si>
  <si>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</si>
  <si>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</si>
  <si>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</si>
  <si>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</si>
  <si>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</si>
  <si>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</si>
  <si>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</si>
  <si>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</si>
  <si>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</si>
  <si>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</si>
  <si>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</si>
  <si>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</si>
  <si>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</si>
  <si>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</si>
  <si>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</si>
  <si>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</si>
  <si>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</si>
  <si>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</si>
  <si>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</si>
  <si>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</si>
  <si>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</si>
  <si>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</si>
  <si>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</si>
  <si>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</si>
  <si>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</si>
  <si>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</si>
  <si>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</si>
  <si>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</si>
  <si>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</si>
  <si>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</si>
  <si>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</si>
  <si>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</si>
  <si>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</si>
  <si>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</si>
  <si>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</si>
  <si>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</si>
  <si>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</si>
  <si>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</si>
  <si>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</si>
  <si>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</si>
  <si>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</si>
  <si>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</si>
  <si>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</si>
  <si>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</si>
  <si>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</si>
  <si>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</si>
  <si>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</si>
  <si>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</si>
  <si>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</si>
  <si>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</si>
  <si>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</si>
  <si>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</si>
  <si>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</si>
  <si>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</si>
  <si>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</si>
  <si>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</si>
  <si>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</si>
  <si>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</si>
  <si>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</si>
  <si>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</si>
  <si>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</si>
  <si>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</si>
  <si>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</si>
  <si>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</si>
  <si>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</si>
  <si>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</si>
  <si>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</si>
  <si>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</si>
  <si>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</si>
  <si>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</si>
  <si>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</si>
  <si>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</si>
  <si>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</si>
  <si>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</si>
  <si>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</si>
  <si>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</si>
  <si>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</si>
  <si>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</si>
  <si>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</si>
  <si>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Net change in balance/carryover (RECs and RPS-eligible energy) (6+7-6A-7A)</t>
  </si>
  <si>
    <t xml:space="preserve">  Excess balance and REC purchases applied to procurement obligation</t>
  </si>
  <si>
    <t>18a</t>
  </si>
  <si>
    <t>Net Short term and spot market purchases  (18 - 18a)</t>
  </si>
  <si>
    <t>Short term and spot market sales (only report sales of energy from resources already included in the EBT):</t>
  </si>
  <si>
    <t>City of Anaheim</t>
  </si>
  <si>
    <t>Mei Pan</t>
  </si>
  <si>
    <t>Variable Portfolio</t>
  </si>
  <si>
    <t>Jose Mora</t>
  </si>
  <si>
    <t>Integrated Resources Planner</t>
  </si>
  <si>
    <t>jmora@anaheim.net</t>
  </si>
  <si>
    <t>714-765-4474</t>
  </si>
  <si>
    <t>201 S. Anaheim Blvd.</t>
  </si>
  <si>
    <t>Suite #802</t>
  </si>
  <si>
    <t>Anaheim</t>
  </si>
  <si>
    <t>N/A</t>
  </si>
  <si>
    <t>Principal Integrated Resources Planner</t>
  </si>
  <si>
    <t>mpan@anaheim.net</t>
  </si>
  <si>
    <t>714-765-4132</t>
  </si>
  <si>
    <t>2031</t>
  </si>
  <si>
    <t>2032</t>
  </si>
  <si>
    <t>2033</t>
  </si>
  <si>
    <t>2034</t>
  </si>
  <si>
    <t>2035</t>
  </si>
  <si>
    <t>2036</t>
  </si>
  <si>
    <t>2037</t>
  </si>
  <si>
    <t>2038</t>
  </si>
  <si>
    <t>2039</t>
  </si>
  <si>
    <t>2040</t>
  </si>
  <si>
    <t>2041</t>
  </si>
  <si>
    <t>2042</t>
  </si>
  <si>
    <t>CPP [natural gas: Canyon Power Project]</t>
  </si>
  <si>
    <t>Hoover [hydroelectric]</t>
  </si>
  <si>
    <t>IPP1 [coal: Intermountain Power Plant Unit 1]</t>
  </si>
  <si>
    <t>IPP2 [coal: Intermountain Power Plant Unit 2]</t>
  </si>
  <si>
    <t>MPP [natural gas:  Magnolia]</t>
  </si>
  <si>
    <t>MPP Peak [natural gas:  Magnolia Peak]</t>
  </si>
  <si>
    <t>IPP [natural gas: Intermountain Power Plant Gas Unit]</t>
  </si>
  <si>
    <t>Solar; Anaheim Solar Energy Plant (Convention Center)</t>
  </si>
  <si>
    <t>Solar; Solar for Schools</t>
  </si>
  <si>
    <t>12u</t>
  </si>
  <si>
    <t>12v</t>
  </si>
  <si>
    <t>12w</t>
  </si>
  <si>
    <t>12x</t>
  </si>
  <si>
    <t>12y</t>
  </si>
  <si>
    <t>12z</t>
  </si>
  <si>
    <t xml:space="preserve">Biomethane; Brea Power Partners, L.P. and Brea Power II, LLC </t>
  </si>
  <si>
    <t>Biomethane, Bowerman Power LFG, LLC</t>
  </si>
  <si>
    <t xml:space="preserve">Biomass; ARP-Loyalton Biomas, LLC </t>
  </si>
  <si>
    <t>Geothermal; Ormat Geothermal (OrHeber2)</t>
  </si>
  <si>
    <t>Geothermal; Thermo No. 1 BE-01, LLC</t>
  </si>
  <si>
    <t>Hydroelectric; MWD Hydro (Perris, Rio Hondo, Coyote Creek, Valley View)</t>
  </si>
  <si>
    <t>Solar; Desert Harvest II LLC (EDF)</t>
  </si>
  <si>
    <t>Solar; Westside Assets, LLC (Westlands)</t>
  </si>
  <si>
    <t>Wind; PPM Energy, Inc (High Winds)</t>
  </si>
  <si>
    <t>Wind; PPM Energy, Inc. (Pleasant Valley)</t>
  </si>
  <si>
    <t xml:space="preserve">Wind; San Gorgonio Wind Farm </t>
  </si>
  <si>
    <t>Solar &amp; Storage; EDF Sapphire</t>
  </si>
  <si>
    <t>Planned System Capacity Contract</t>
  </si>
  <si>
    <t>Local Battery Storage Planned Contract</t>
  </si>
  <si>
    <r>
      <t>Wind Planned Contracts</t>
    </r>
    <r>
      <rPr>
        <sz val="12"/>
        <color rgb="FF0000FF"/>
        <rFont val="Times New Roman"/>
        <family val="1"/>
      </rPr>
      <t xml:space="preserve"> [Note 2]</t>
    </r>
  </si>
  <si>
    <r>
      <t>Solar Planned Contracts</t>
    </r>
    <r>
      <rPr>
        <sz val="12"/>
        <color rgb="FF0000FF"/>
        <rFont val="Times New Roman"/>
        <family val="1"/>
      </rPr>
      <t xml:space="preserve"> [Note 2]</t>
    </r>
  </si>
  <si>
    <r>
      <t>Solar + Storage Planned Contracts</t>
    </r>
    <r>
      <rPr>
        <sz val="12"/>
        <color rgb="FF0000FF"/>
        <rFont val="Times New Roman"/>
        <family val="1"/>
      </rPr>
      <t xml:space="preserve"> [Note 2]</t>
    </r>
  </si>
  <si>
    <r>
      <t xml:space="preserve">     [Customer-side solar: peak hour output] </t>
    </r>
    <r>
      <rPr>
        <sz val="12"/>
        <color rgb="FF0000FF"/>
        <rFont val="Calibri"/>
        <family val="2"/>
        <scheme val="minor"/>
      </rPr>
      <t>[Note 1]</t>
    </r>
  </si>
  <si>
    <t>Line</t>
  </si>
  <si>
    <t>Notes</t>
  </si>
  <si>
    <r>
      <rPr>
        <sz val="12"/>
        <color rgb="FF0000FF"/>
        <rFont val="Times New Roman"/>
        <family val="1"/>
      </rPr>
      <t xml:space="preserve">[Note 1] </t>
    </r>
    <r>
      <rPr>
        <sz val="12"/>
        <rFont val="Times New Roman"/>
        <family val="1"/>
      </rPr>
      <t xml:space="preserve">  [Customer-side solar: peak hour output] Peak hour output estimated with the Anaheim Convention Center capacity factor during the peak hour in September 2022.</t>
    </r>
  </si>
  <si>
    <t>15a, 15b, 15c</t>
  </si>
  <si>
    <r>
      <t>[Note 2]</t>
    </r>
    <r>
      <rPr>
        <sz val="12"/>
        <rFont val="Times New Roman"/>
        <family val="1"/>
      </rPr>
      <t xml:space="preserve">  Only estimated dependable capacity is listed. Dependable capacity factor for wind, solar and solar hybrid is estimated at 30%, 25% and 50%, respectively.</t>
    </r>
  </si>
  <si>
    <t>13u</t>
  </si>
  <si>
    <t>13v</t>
  </si>
  <si>
    <t>13w</t>
  </si>
  <si>
    <t>13x</t>
  </si>
  <si>
    <t>13y</t>
  </si>
  <si>
    <t>13aa</t>
  </si>
  <si>
    <t>Total energy from RPS-eligible resources (sum of 13a…13aa)</t>
  </si>
  <si>
    <t>Wind Planned Contracts</t>
  </si>
  <si>
    <t>Solar Planned Contracts</t>
  </si>
  <si>
    <t>Solar + Storage Planned Contracts</t>
  </si>
  <si>
    <r>
      <t>Total energy from RPS-eligible short-term contracts</t>
    </r>
    <r>
      <rPr>
        <b/>
        <sz val="12"/>
        <color rgb="FF0000FF"/>
        <rFont val="Calibri"/>
        <family val="2"/>
        <scheme val="minor"/>
      </rPr>
      <t xml:space="preserve"> [Note 1]</t>
    </r>
  </si>
  <si>
    <r>
      <rPr>
        <sz val="12"/>
        <color rgb="FF0000FF"/>
        <rFont val="Times New Roman"/>
        <family val="1"/>
      </rPr>
      <t xml:space="preserve">[Note 1] </t>
    </r>
    <r>
      <rPr>
        <sz val="12"/>
        <rFont val="Times New Roman"/>
        <family val="1"/>
      </rPr>
      <t>Total energy from RPS-eligible short-term contracts: This line excludes planned Bucket 3 unbundled REC purchases.</t>
    </r>
  </si>
  <si>
    <r>
      <t xml:space="preserve">[list contracts by name] </t>
    </r>
    <r>
      <rPr>
        <sz val="12"/>
        <color rgb="FF0000FF"/>
        <rFont val="Calibri"/>
        <family val="2"/>
        <scheme val="minor"/>
      </rPr>
      <t>[Note 1]</t>
    </r>
  </si>
  <si>
    <t>2v</t>
  </si>
  <si>
    <t>2u</t>
  </si>
  <si>
    <t>2w</t>
  </si>
  <si>
    <t>2x</t>
  </si>
  <si>
    <t>2y</t>
  </si>
  <si>
    <t>2z</t>
  </si>
  <si>
    <r>
      <t xml:space="preserve">Net spot market/short-term purchases: </t>
    </r>
    <r>
      <rPr>
        <b/>
        <sz val="12"/>
        <color rgb="FF0000FF"/>
        <rFont val="Calibri"/>
        <family val="2"/>
        <scheme val="minor"/>
      </rPr>
      <t>[Note 1]</t>
    </r>
  </si>
  <si>
    <r>
      <t xml:space="preserve">Total GHG emissions to meet net energy for load (3+6+7) </t>
    </r>
    <r>
      <rPr>
        <b/>
        <sz val="12"/>
        <color rgb="FF0000FF"/>
        <rFont val="Calibri"/>
        <family val="2"/>
        <scheme val="minor"/>
      </rPr>
      <t>[Note 2]</t>
    </r>
  </si>
  <si>
    <r>
      <t xml:space="preserve">GHG emissions increase due to LD PEV electricity loads </t>
    </r>
    <r>
      <rPr>
        <b/>
        <sz val="12"/>
        <color rgb="FF0000FF"/>
        <rFont val="Calibri"/>
        <family val="2"/>
        <scheme val="minor"/>
      </rPr>
      <t>[Note 3]</t>
    </r>
  </si>
  <si>
    <t>1h - 1n, 7</t>
  </si>
  <si>
    <r>
      <rPr>
        <sz val="12"/>
        <color rgb="FF0000FF"/>
        <rFont val="Times New Roman"/>
        <family val="1"/>
      </rPr>
      <t xml:space="preserve">[Note 2] </t>
    </r>
    <r>
      <rPr>
        <sz val="12"/>
        <rFont val="Times New Roman"/>
        <family val="1"/>
      </rPr>
      <t>Total GHG emissions to meet net energy for load</t>
    </r>
  </si>
  <si>
    <t>Per the calculation equations, this line includes emissions for wholesale sales MWh as well. Therefore, it is higher than Total GHG emission to meet net energy for load.</t>
  </si>
  <si>
    <r>
      <rPr>
        <sz val="12"/>
        <color rgb="FF0000FF"/>
        <rFont val="Times New Roman"/>
        <family val="1"/>
      </rPr>
      <t>[Note 3]</t>
    </r>
    <r>
      <rPr>
        <sz val="12"/>
        <rFont val="Times New Roman"/>
        <family val="1"/>
      </rPr>
      <t xml:space="preserve"> GHG emissions increase due to LD PEV electricity loads</t>
    </r>
  </si>
  <si>
    <t>Calculated as [Estimated light, medium and heavy duty EV load]*[Wholesale Purchase Emission Factor]</t>
  </si>
  <si>
    <t>Total GHG emissions from RPS-eligible resources (sum of 2a…2z)</t>
  </si>
  <si>
    <t>Start of 2021</t>
  </si>
  <si>
    <t>Compliance Period 7</t>
  </si>
  <si>
    <t>Compliance Period 8</t>
  </si>
  <si>
    <t>Compliance Period 9</t>
  </si>
  <si>
    <t>Compliance Period 10</t>
  </si>
  <si>
    <r>
      <t xml:space="preserve">Green pricing program Exclusion, (may include other exclusions like self generation exclusion) </t>
    </r>
    <r>
      <rPr>
        <sz val="12"/>
        <color rgb="FF0000FF"/>
        <rFont val="Calibri"/>
        <family val="2"/>
        <scheme val="minor"/>
      </rPr>
      <t>[Note 1]</t>
    </r>
  </si>
  <si>
    <r>
      <t xml:space="preserve">RPS-eligible energy procured (copied from EBT) </t>
    </r>
    <r>
      <rPr>
        <sz val="12"/>
        <color rgb="FF0000FF"/>
        <rFont val="Calibri"/>
        <family val="2"/>
        <scheme val="minor"/>
      </rPr>
      <t>[Note 2]</t>
    </r>
  </si>
  <si>
    <r>
      <t>Net purchases of  Category 0, 1 and 2 RECs</t>
    </r>
    <r>
      <rPr>
        <sz val="12"/>
        <color rgb="FF0000FF"/>
        <rFont val="Calibri"/>
        <family val="2"/>
        <scheme val="minor"/>
      </rPr>
      <t xml:space="preserve"> [Note 3]</t>
    </r>
  </si>
  <si>
    <r>
      <t>[</t>
    </r>
    <r>
      <rPr>
        <sz val="12"/>
        <color rgb="FF0000FF"/>
        <rFont val="Times New Roman"/>
        <family val="1"/>
      </rPr>
      <t>Note 1</t>
    </r>
    <r>
      <rPr>
        <sz val="12"/>
        <rFont val="Times New Roman"/>
        <family val="1"/>
      </rPr>
      <t>] Green pricing program</t>
    </r>
  </si>
  <si>
    <t xml:space="preserve">APU's Green Power Program (GPP) started in July 2022. </t>
  </si>
  <si>
    <t>Assume 2023 GPP consumption is double the 2022 subscription.</t>
  </si>
  <si>
    <t>Assume a 5% growth rate through 2030 only.</t>
  </si>
  <si>
    <t>(By 2030, all customers interested in the program would have already signed up)</t>
  </si>
  <si>
    <r>
      <rPr>
        <sz val="12"/>
        <color rgb="FF0000FF"/>
        <rFont val="Calibri"/>
        <family val="2"/>
        <scheme val="minor"/>
      </rPr>
      <t xml:space="preserve"> [Note 2] </t>
    </r>
    <r>
      <rPr>
        <sz val="12"/>
        <rFont val="Calibri"/>
        <family val="2"/>
        <scheme val="minor"/>
      </rPr>
      <t>RPS-eligible energy procured (copied from EBT)</t>
    </r>
  </si>
  <si>
    <t>For 2021, eligible RECs in WREGIS differ from energy MWh in EBT.</t>
  </si>
  <si>
    <t>Forecast for 2022 and beyond = EBT Line 13 [Total energy from RPS-eligible resources] + EBT Line 16 [Total energy from generic RPS-eligible resources]</t>
  </si>
  <si>
    <r>
      <rPr>
        <sz val="12"/>
        <color rgb="FF0000FF"/>
        <rFont val="Times New Roman"/>
        <family val="1"/>
      </rPr>
      <t xml:space="preserve">[Note 3] </t>
    </r>
    <r>
      <rPr>
        <sz val="12"/>
        <rFont val="Times New Roman"/>
        <family val="1"/>
      </rPr>
      <t>Net purchases of  Category 0, 1 and 2 RECs</t>
    </r>
  </si>
  <si>
    <t xml:space="preserve"> = EBT Line 17z [Total energy from RPS-eligible short-term contracts]</t>
  </si>
  <si>
    <t>0.428 for all years under analysis.</t>
  </si>
  <si>
    <r>
      <rPr>
        <sz val="12"/>
        <color rgb="FF0000FF"/>
        <rFont val="Times New Roman"/>
        <family val="1"/>
      </rPr>
      <t xml:space="preserve"> [Note 1] </t>
    </r>
    <r>
      <rPr>
        <sz val="12"/>
        <rFont val="Times New Roman"/>
        <family val="1"/>
      </rPr>
      <t>Emission Factors Assumptions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</si>
</sst>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s>
  <fonts count="178">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rgb="FF0000FF"/>
      <name val="Times New Roman"/>
      <family val="1"/>
    </font>
    <font>
      <sz val="12"/>
      <color rgb="FF0000FF"/>
      <name val="Calibri"/>
      <family val="2"/>
      <scheme val="minor"/>
    </font>
    <font>
      <b/>
      <sz val="12"/>
      <color rgb="FF0000FF"/>
      <name val="Calibri"/>
      <family val="2"/>
      <scheme val="minor"/>
    </font>
  </fonts>
  <fills count="1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indexed="64"/>
      </left>
      <right/>
      <top style="thin">
        <color indexed="64"/>
      </top>
      <bottom/>
      <diagonal/>
    </border>
  </borders>
  <cellStyleXfs count="25575">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4" fillId="0" borderId="0" applyFont="0" applyFill="0" applyBorder="0" applyAlignment="0" applyProtection="0"/>
    <xf numFmtId="44" fontId="174" fillId="0" borderId="0" applyFont="0" applyFill="0" applyBorder="0" applyAlignment="0" applyProtection="0"/>
  </cellStyleXfs>
  <cellXfs count="349">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6" fillId="0" borderId="0" xfId="0" applyNumberFormat="1" applyFont="1" applyAlignment="1">
      <alignment vertical="center"/>
    </xf>
    <xf numFmtId="0" fontId="3" fillId="0" borderId="0" xfId="0" applyFont="1" applyAlignment="1">
      <alignment horizontal="left" vertical="center" wrapText="1" indent="1"/>
    </xf>
    <xf numFmtId="38" fontId="5" fillId="0" borderId="0" xfId="0" applyNumberFormat="1" applyFont="1" applyAlignment="1">
      <alignment horizontal="left" vertical="center" indent="1"/>
    </xf>
    <xf numFmtId="0" fontId="0" fillId="0" borderId="0" xfId="0"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Alignment="1">
      <alignment horizontal="left" vertical="center" indent="2"/>
    </xf>
    <xf numFmtId="0" fontId="5" fillId="0" borderId="0" xfId="0" applyFont="1" applyAlignment="1">
      <alignment horizontal="left" vertical="center" indent="1"/>
    </xf>
    <xf numFmtId="0" fontId="9" fillId="0" borderId="0" xfId="1" applyFont="1" applyAlignment="1">
      <alignment horizontal="left" vertical="center" wrapText="1" indent="1"/>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11" fillId="0" borderId="0" xfId="0" applyFont="1" applyAlignment="1">
      <alignment horizontal="center" vertical="center" wrapText="1"/>
    </xf>
    <xf numFmtId="0" fontId="12" fillId="0" borderId="0" xfId="0" applyFont="1" applyAlignment="1">
      <alignment horizontal="center" wrapText="1"/>
    </xf>
    <xf numFmtId="14" fontId="11" fillId="0" borderId="0" xfId="0" quotePrefix="1" applyNumberFormat="1" applyFont="1" applyAlignment="1">
      <alignment horizontal="left" vertical="center" wrapText="1" indent="1"/>
    </xf>
    <xf numFmtId="0" fontId="11" fillId="0" borderId="0" xfId="0" quotePrefix="1" applyFont="1" applyAlignment="1">
      <alignment horizontal="left" vertical="center" wrapText="1" indent="1"/>
    </xf>
    <xf numFmtId="0" fontId="12" fillId="0" borderId="0" xfId="0" applyFont="1" applyAlignment="1">
      <alignment vertical="center" wrapText="1"/>
    </xf>
    <xf numFmtId="0" fontId="12" fillId="0" borderId="0" xfId="0" applyFont="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5" fillId="5" borderId="2" xfId="0" applyFont="1" applyFill="1" applyBorder="1" applyAlignment="1">
      <alignment horizontal="left" vertical="center" wrapText="1" indent="1"/>
    </xf>
    <xf numFmtId="0" fontId="5" fillId="0" borderId="0" xfId="0" applyFont="1" applyAlignment="1">
      <alignment horizontal="left" vertical="center" wrapText="1" indent="1"/>
    </xf>
    <xf numFmtId="0" fontId="11" fillId="0" borderId="5"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0" fontId="12" fillId="0" borderId="3" xfId="0" applyFont="1" applyBorder="1" applyAlignment="1">
      <alignment horizontal="left" vertical="center" indent="1"/>
    </xf>
    <xf numFmtId="0" fontId="12" fillId="0" borderId="4" xfId="0" quotePrefix="1"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Alignment="1">
      <alignment horizontal="left" vertical="center"/>
    </xf>
    <xf numFmtId="0" fontId="11" fillId="4" borderId="0" xfId="0" applyFont="1" applyFill="1" applyAlignment="1">
      <alignment horizontal="left" vertical="center"/>
    </xf>
    <xf numFmtId="3" fontId="11" fillId="4" borderId="0" xfId="0" applyNumberFormat="1" applyFont="1" applyFill="1" applyAlignment="1">
      <alignment horizontal="left" vertical="center"/>
    </xf>
    <xf numFmtId="3" fontId="11" fillId="0" borderId="0" xfId="0" applyNumberFormat="1" applyFont="1" applyAlignment="1">
      <alignment horizontal="left" vertical="center"/>
    </xf>
    <xf numFmtId="0" fontId="11" fillId="0" borderId="0" xfId="0" applyFont="1" applyAlignment="1">
      <alignment horizontal="left" vertical="center"/>
    </xf>
    <xf numFmtId="164" fontId="11" fillId="0" borderId="0" xfId="0" applyNumberFormat="1" applyFont="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Border="1" applyAlignment="1">
      <alignment horizontal="right"/>
    </xf>
    <xf numFmtId="38" fontId="12" fillId="0" borderId="9" xfId="0" applyNumberFormat="1" applyFont="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49" fontId="12" fillId="0" borderId="0" xfId="0" applyNumberFormat="1" applyFont="1" applyAlignment="1">
      <alignment horizontal="center" vertical="center"/>
    </xf>
    <xf numFmtId="38" fontId="12" fillId="0" borderId="0" xfId="0" applyNumberFormat="1" applyFont="1" applyAlignment="1">
      <alignment horizontal="right"/>
    </xf>
    <xf numFmtId="0" fontId="11" fillId="0" borderId="0" xfId="0" applyFont="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Border="1" applyAlignment="1">
      <alignment horizontal="right"/>
    </xf>
    <xf numFmtId="0" fontId="12" fillId="0" borderId="7" xfId="0" applyFont="1" applyBorder="1" applyAlignment="1">
      <alignment horizontal="left" vertical="center" wrapText="1" indent="1"/>
    </xf>
    <xf numFmtId="38" fontId="15" fillId="0" borderId="11" xfId="0" applyNumberFormat="1" applyFont="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0" xfId="0" applyFont="1" applyAlignment="1">
      <alignment horizontal="right"/>
    </xf>
    <xf numFmtId="0" fontId="11" fillId="0" borderId="4" xfId="0" applyFont="1" applyBorder="1" applyAlignment="1">
      <alignment horizontal="left" vertical="center" wrapText="1" indent="1"/>
    </xf>
    <xf numFmtId="38" fontId="12" fillId="0" borderId="11" xfId="0" applyNumberFormat="1" applyFont="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0" fontId="11" fillId="3" borderId="0" xfId="0" applyFont="1" applyFill="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Alignment="1">
      <alignment horizontal="right"/>
    </xf>
    <xf numFmtId="38" fontId="12" fillId="3" borderId="2" xfId="0" applyNumberFormat="1" applyFont="1" applyFill="1" applyBorder="1" applyAlignment="1">
      <alignment horizontal="right"/>
    </xf>
    <xf numFmtId="38" fontId="16" fillId="0" borderId="7" xfId="0" applyNumberFormat="1" applyFont="1" applyBorder="1" applyAlignment="1">
      <alignment horizontal="right"/>
    </xf>
    <xf numFmtId="38" fontId="16" fillId="0" borderId="1" xfId="0" applyNumberFormat="1" applyFont="1" applyBorder="1" applyAlignment="1">
      <alignment horizontal="right"/>
    </xf>
    <xf numFmtId="0" fontId="16" fillId="0" borderId="1" xfId="0" applyFont="1" applyBorder="1" applyAlignment="1">
      <alignment vertical="center"/>
    </xf>
    <xf numFmtId="3" fontId="16" fillId="0" borderId="1" xfId="0" applyNumberFormat="1" applyFont="1" applyBorder="1" applyAlignment="1">
      <alignment horizontal="right"/>
    </xf>
    <xf numFmtId="38" fontId="17" fillId="0" borderId="1" xfId="0" applyNumberFormat="1" applyFont="1" applyBorder="1" applyAlignment="1">
      <alignment horizontal="right"/>
    </xf>
    <xf numFmtId="38" fontId="16" fillId="0" borderId="11" xfId="0" applyNumberFormat="1" applyFont="1" applyBorder="1" applyAlignment="1">
      <alignment horizontal="right"/>
    </xf>
    <xf numFmtId="0" fontId="16" fillId="0" borderId="11" xfId="0" applyFont="1" applyBorder="1" applyAlignment="1">
      <alignment vertical="center"/>
    </xf>
    <xf numFmtId="38" fontId="16" fillId="0" borderId="10" xfId="0" applyNumberFormat="1" applyFont="1" applyBorder="1" applyAlignment="1">
      <alignment horizontal="right"/>
    </xf>
    <xf numFmtId="0" fontId="16" fillId="0" borderId="10" xfId="0" applyFont="1" applyBorder="1" applyAlignment="1">
      <alignment vertical="center"/>
    </xf>
    <xf numFmtId="38" fontId="16" fillId="0" borderId="12" xfId="0" applyNumberFormat="1" applyFont="1" applyBorder="1" applyAlignment="1">
      <alignment horizontal="right"/>
    </xf>
    <xf numFmtId="38" fontId="16" fillId="0" borderId="3" xfId="0" applyNumberFormat="1" applyFont="1" applyBorder="1" applyAlignment="1">
      <alignment horizontal="right"/>
    </xf>
    <xf numFmtId="0" fontId="12" fillId="0" borderId="0" xfId="0" applyFont="1" applyAlignment="1">
      <alignment horizontal="left" vertical="center" indent="1"/>
    </xf>
    <xf numFmtId="0" fontId="12" fillId="0" borderId="0" xfId="0" quotePrefix="1" applyFont="1" applyAlignment="1">
      <alignment horizontal="left" vertical="center" wrapText="1" indent="1"/>
    </xf>
    <xf numFmtId="0" fontId="3" fillId="0" borderId="7" xfId="0" applyFont="1" applyBorder="1" applyAlignment="1">
      <alignment vertical="center"/>
    </xf>
    <xf numFmtId="38" fontId="16" fillId="0" borderId="13" xfId="0" applyNumberFormat="1" applyFont="1" applyBorder="1" applyAlignment="1">
      <alignment horizontal="right"/>
    </xf>
    <xf numFmtId="164" fontId="12" fillId="0" borderId="0" xfId="0" applyNumberFormat="1" applyFont="1" applyAlignment="1">
      <alignment horizontal="left" vertical="center" indent="1"/>
    </xf>
    <xf numFmtId="0" fontId="18" fillId="0" borderId="0" xfId="0" applyFont="1" applyAlignment="1">
      <alignment horizontal="left" vertical="center" wrapText="1" indent="1"/>
    </xf>
    <xf numFmtId="0" fontId="19" fillId="0" borderId="0" xfId="1" applyFont="1" applyAlignment="1">
      <alignment horizontal="left" vertical="center" wrapText="1" indent="1"/>
    </xf>
    <xf numFmtId="0" fontId="12" fillId="0" borderId="0" xfId="1" applyFont="1" applyAlignment="1">
      <alignment horizontal="left" vertical="center" indent="2"/>
    </xf>
    <xf numFmtId="0" fontId="18" fillId="0" borderId="0" xfId="1" applyFont="1" applyAlignment="1">
      <alignment horizontal="left" vertical="center" wrapText="1" indent="1"/>
    </xf>
    <xf numFmtId="0" fontId="18" fillId="0" borderId="1" xfId="1" applyFont="1" applyBorder="1" applyAlignment="1">
      <alignment horizontal="left" vertical="center" wrapText="1" indent="1"/>
    </xf>
    <xf numFmtId="0" fontId="19" fillId="0" borderId="0" xfId="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Border="1" applyAlignment="1">
      <alignment horizontal="left" vertical="center" wrapText="1" indent="1"/>
    </xf>
    <xf numFmtId="14" fontId="18" fillId="0" borderId="0" xfId="1" applyNumberFormat="1" applyFont="1" applyAlignment="1">
      <alignment horizontal="left" vertical="center" wrapText="1" indent="1"/>
    </xf>
    <xf numFmtId="0" fontId="11" fillId="0" borderId="0" xfId="0" applyFont="1" applyAlignment="1">
      <alignment horizontal="center" vertical="center"/>
    </xf>
    <xf numFmtId="0" fontId="18" fillId="0" borderId="11" xfId="1" applyFont="1" applyBorder="1" applyAlignment="1">
      <alignment horizontal="left" vertical="center" wrapText="1" indent="1"/>
    </xf>
    <xf numFmtId="0" fontId="19" fillId="0" borderId="1" xfId="1" applyFont="1" applyBorder="1" applyAlignment="1">
      <alignment horizontal="left" vertical="center" wrapText="1" indent="1"/>
    </xf>
    <xf numFmtId="0" fontId="12"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7" fillId="0" borderId="0" xfId="0" applyNumberFormat="1" applyFont="1" applyAlignment="1">
      <alignment horizontal="right"/>
    </xf>
    <xf numFmtId="0" fontId="3" fillId="0" borderId="5" xfId="0" applyFont="1" applyBorder="1" applyAlignment="1">
      <alignment horizontal="left" vertical="center" wrapText="1" indent="1"/>
    </xf>
    <xf numFmtId="38" fontId="17" fillId="0" borderId="7" xfId="0" applyNumberFormat="1" applyFont="1" applyBorder="1" applyAlignment="1">
      <alignment horizontal="right"/>
    </xf>
    <xf numFmtId="0" fontId="11" fillId="0" borderId="11" xfId="0" applyFont="1" applyBorder="1" applyAlignment="1">
      <alignment horizontal="left" vertical="center" wrapText="1" indent="1"/>
    </xf>
    <xf numFmtId="38" fontId="17"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0" fontId="12"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3" fillId="3" borderId="0" xfId="0" applyFont="1" applyFill="1" applyAlignment="1">
      <alignment horizontal="left" vertical="center" wrapText="1" indent="1"/>
    </xf>
    <xf numFmtId="0" fontId="11" fillId="3" borderId="0" xfId="0" applyFont="1" applyFill="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0" fontId="21" fillId="0" borderId="0" xfId="0" applyFont="1" applyAlignment="1">
      <alignment horizontal="left" vertical="center" indent="1"/>
    </xf>
    <xf numFmtId="165" fontId="15" fillId="0" borderId="1" xfId="0" applyNumberFormat="1" applyFont="1" applyBorder="1" applyAlignment="1">
      <alignment horizontal="right"/>
    </xf>
    <xf numFmtId="0" fontId="3" fillId="0" borderId="4" xfId="0" applyFont="1" applyBorder="1" applyAlignment="1">
      <alignment vertical="center"/>
    </xf>
    <xf numFmtId="38" fontId="17" fillId="0" borderId="14" xfId="0" applyNumberFormat="1" applyFont="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Border="1" applyAlignment="1">
      <alignment horizontal="right"/>
    </xf>
    <xf numFmtId="0" fontId="11" fillId="0" borderId="14" xfId="0" applyFont="1" applyBorder="1" applyAlignment="1">
      <alignment horizontal="center" vertical="center" wrapText="1"/>
    </xf>
    <xf numFmtId="38" fontId="15" fillId="0" borderId="7" xfId="0" applyNumberFormat="1" applyFont="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4" xfId="0" applyFont="1" applyBorder="1" applyAlignment="1">
      <alignment horizontal="left" vertical="center" wrapText="1" indent="1"/>
    </xf>
    <xf numFmtId="38" fontId="12" fillId="0" borderId="14" xfId="0" applyNumberFormat="1" applyFont="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Border="1" applyAlignment="1">
      <alignment horizontal="left" vertical="center" wrapText="1" indent="1"/>
    </xf>
    <xf numFmtId="0" fontId="12" fillId="0" borderId="12" xfId="0" applyFont="1" applyBorder="1" applyAlignment="1">
      <alignment horizontal="left" vertical="center" indent="1"/>
    </xf>
    <xf numFmtId="0" fontId="12" fillId="0" borderId="5" xfId="0" quotePrefix="1" applyFont="1" applyBorder="1" applyAlignment="1">
      <alignment horizontal="left" vertical="center" wrapText="1" indent="1"/>
    </xf>
    <xf numFmtId="0" fontId="11" fillId="0" borderId="14" xfId="0" applyFont="1" applyBorder="1" applyAlignment="1">
      <alignment horizontal="left" vertical="center" wrapText="1" indent="1"/>
    </xf>
    <xf numFmtId="38" fontId="12" fillId="0" borderId="10" xfId="0" applyNumberFormat="1" applyFont="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Border="1" applyAlignment="1">
      <alignment horizontal="right"/>
    </xf>
    <xf numFmtId="0" fontId="12" fillId="0" borderId="13" xfId="0" applyFont="1" applyBorder="1" applyAlignment="1">
      <alignment horizontal="left" vertical="center" wrapText="1" indent="1"/>
    </xf>
    <xf numFmtId="0" fontId="5" fillId="0" borderId="2" xfId="0" applyFont="1" applyBorder="1" applyAlignment="1">
      <alignment horizontal="left" vertical="center" wrapText="1" indent="1"/>
    </xf>
    <xf numFmtId="0" fontId="12" fillId="0" borderId="9" xfId="0" applyFont="1" applyBorder="1" applyAlignment="1">
      <alignment horizontal="left" vertical="center" wrapText="1" indent="1"/>
    </xf>
    <xf numFmtId="0" fontId="3" fillId="0" borderId="1" xfId="0" applyFont="1" applyBorder="1" applyAlignment="1">
      <alignment vertical="center"/>
    </xf>
    <xf numFmtId="0" fontId="12" fillId="0" borderId="1" xfId="0" applyFont="1" applyBorder="1" applyAlignment="1">
      <alignment horizontal="left" vertical="center" wrapText="1" indent="1"/>
    </xf>
    <xf numFmtId="0" fontId="15" fillId="0" borderId="0" xfId="0" applyFont="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38" fontId="12" fillId="5" borderId="8" xfId="0" applyNumberFormat="1" applyFont="1" applyFill="1" applyBorder="1" applyAlignment="1">
      <alignment horizontal="right"/>
    </xf>
    <xf numFmtId="38" fontId="12" fillId="5" borderId="0" xfId="0" applyNumberFormat="1" applyFont="1" applyFill="1" applyAlignment="1">
      <alignment horizontal="right"/>
    </xf>
    <xf numFmtId="38" fontId="12" fillId="5" borderId="14" xfId="0" applyNumberFormat="1" applyFont="1" applyFill="1" applyBorder="1" applyAlignment="1">
      <alignment horizontal="right"/>
    </xf>
    <xf numFmtId="38" fontId="12" fillId="5" borderId="5" xfId="0" applyNumberFormat="1" applyFont="1" applyFill="1" applyBorder="1" applyAlignment="1">
      <alignment horizontal="right"/>
    </xf>
    <xf numFmtId="38" fontId="11" fillId="6" borderId="1" xfId="0" applyNumberFormat="1" applyFont="1" applyFill="1" applyBorder="1" applyAlignment="1">
      <alignment horizontal="left" vertical="center" wrapText="1" indent="1"/>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Alignment="1">
      <alignment horizontal="left" vertical="center"/>
    </xf>
    <xf numFmtId="0" fontId="0" fillId="4" borderId="0" xfId="0" applyFill="1" applyAlignment="1">
      <alignment horizontal="left" vertical="center"/>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38" fontId="11" fillId="6" borderId="0" xfId="0" applyNumberFormat="1" applyFont="1" applyFill="1" applyAlignment="1">
      <alignment horizontal="right"/>
    </xf>
    <xf numFmtId="38" fontId="11" fillId="0" borderId="10" xfId="0" applyNumberFormat="1" applyFont="1" applyBorder="1" applyAlignment="1">
      <alignment horizontal="right"/>
    </xf>
    <xf numFmtId="0" fontId="29" fillId="38" borderId="0" xfId="5" applyFont="1" applyFill="1" applyAlignment="1">
      <alignment horizontal="center" vertical="center" wrapText="1"/>
    </xf>
    <xf numFmtId="0" fontId="30" fillId="38" borderId="0" xfId="5" applyFont="1" applyFill="1"/>
    <xf numFmtId="49" fontId="31" fillId="0" borderId="0" xfId="5" applyNumberFormat="1" applyFont="1" applyAlignment="1">
      <alignment horizontal="center" vertical="center"/>
    </xf>
    <xf numFmtId="0" fontId="32" fillId="0" borderId="0" xfId="5" applyFont="1"/>
    <xf numFmtId="0" fontId="34" fillId="0" borderId="26" xfId="5" applyFont="1" applyBorder="1" applyAlignment="1">
      <alignment horizontal="left" wrapText="1"/>
    </xf>
    <xf numFmtId="0" fontId="35" fillId="0" borderId="26" xfId="5" applyFont="1" applyBorder="1" applyAlignment="1">
      <alignment horizontal="left" wrapText="1"/>
    </xf>
    <xf numFmtId="0" fontId="11" fillId="0" borderId="7" xfId="0" applyFont="1" applyBorder="1" applyAlignment="1">
      <alignment horizontal="center" vertical="center" wrapText="1"/>
    </xf>
    <xf numFmtId="0" fontId="172" fillId="0" borderId="0" xfId="1" applyFont="1" applyAlignment="1">
      <alignment horizontal="left" vertical="center" indent="2"/>
    </xf>
    <xf numFmtId="0" fontId="3" fillId="0" borderId="0" xfId="0" applyFont="1" applyAlignment="1">
      <alignment horizontal="center" vertical="center"/>
    </xf>
    <xf numFmtId="0" fontId="33" fillId="0" borderId="50" xfId="5" applyFont="1" applyBorder="1"/>
    <xf numFmtId="0" fontId="173" fillId="0" borderId="0" xfId="0" applyFont="1" applyAlignment="1">
      <alignment horizontal="center" wrapText="1"/>
    </xf>
    <xf numFmtId="0" fontId="13" fillId="0" borderId="0" xfId="0" applyFont="1" applyAlignment="1">
      <alignment horizontal="left" vertical="center" wrapText="1" indent="1"/>
    </xf>
    <xf numFmtId="0" fontId="173" fillId="0" borderId="0" xfId="0" applyFont="1" applyAlignment="1">
      <alignment horizontal="center" vertical="center" wrapText="1"/>
    </xf>
    <xf numFmtId="38" fontId="11" fillId="110" borderId="1" xfId="0" applyNumberFormat="1" applyFont="1" applyFill="1" applyBorder="1" applyAlignment="1">
      <alignment horizontal="left" vertical="center" wrapText="1" indent="1"/>
    </xf>
    <xf numFmtId="38" fontId="16" fillId="110" borderId="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2" fillId="0" borderId="51" xfId="0" applyFont="1" applyBorder="1" applyAlignment="1">
      <alignment horizontal="left" vertical="center" wrapText="1" indent="1"/>
    </xf>
    <xf numFmtId="0" fontId="5" fillId="0" borderId="39" xfId="0" applyFont="1" applyBorder="1" applyAlignment="1">
      <alignment horizontal="left" vertical="center" wrapText="1" indent="1"/>
    </xf>
    <xf numFmtId="0" fontId="12" fillId="0" borderId="52" xfId="0" applyFont="1" applyBorder="1" applyAlignment="1">
      <alignment horizontal="left" vertical="center" wrapText="1" indent="1"/>
    </xf>
    <xf numFmtId="0" fontId="5" fillId="0" borderId="53" xfId="0" applyFont="1" applyBorder="1" applyAlignment="1">
      <alignment horizontal="left" vertical="center" wrapText="1" indent="1"/>
    </xf>
    <xf numFmtId="38" fontId="12" fillId="110" borderId="1" xfId="0" applyNumberFormat="1" applyFont="1" applyFill="1" applyBorder="1" applyAlignment="1">
      <alignment horizontal="right"/>
    </xf>
    <xf numFmtId="0" fontId="12" fillId="0" borderId="55" xfId="0" quotePrefix="1" applyFont="1" applyBorder="1" applyAlignment="1">
      <alignment horizontal="left" vertical="center" wrapText="1" indent="1"/>
    </xf>
    <xf numFmtId="0" fontId="11" fillId="0" borderId="56" xfId="0" applyFont="1" applyBorder="1" applyAlignment="1">
      <alignment horizontal="left" vertical="center" wrapText="1" indent="1"/>
    </xf>
    <xf numFmtId="38" fontId="12" fillId="0" borderId="54" xfId="0" applyNumberFormat="1" applyFont="1" applyBorder="1" applyAlignment="1">
      <alignment horizontal="right"/>
    </xf>
    <xf numFmtId="0" fontId="11" fillId="110" borderId="0" xfId="0" applyFont="1" applyFill="1" applyAlignment="1">
      <alignment horizontal="left" vertical="center" wrapText="1" indent="1"/>
    </xf>
    <xf numFmtId="38" fontId="15" fillId="0" borderId="14" xfId="0" applyNumberFormat="1" applyFont="1" applyBorder="1" applyAlignment="1">
      <alignment horizontal="right"/>
    </xf>
    <xf numFmtId="38" fontId="12" fillId="0" borderId="56" xfId="0" applyNumberFormat="1" applyFont="1" applyBorder="1" applyAlignment="1">
      <alignment horizontal="right"/>
    </xf>
    <xf numFmtId="0" fontId="12" fillId="0" borderId="54" xfId="0" applyFont="1" applyBorder="1" applyAlignment="1">
      <alignment horizontal="left" vertical="center" wrapText="1" indent="1"/>
    </xf>
    <xf numFmtId="0" fontId="11" fillId="0" borderId="54" xfId="0" applyFont="1" applyBorder="1" applyAlignment="1">
      <alignment horizontal="left" vertical="center" wrapText="1" indent="1"/>
    </xf>
    <xf numFmtId="0" fontId="3" fillId="0" borderId="55" xfId="0" applyFont="1" applyBorder="1" applyAlignment="1">
      <alignment horizontal="left" vertical="center" wrapText="1" indent="1"/>
    </xf>
    <xf numFmtId="38" fontId="16" fillId="0" borderId="54" xfId="0" applyNumberFormat="1" applyFont="1" applyBorder="1" applyAlignment="1">
      <alignment horizontal="right"/>
    </xf>
    <xf numFmtId="0" fontId="16" fillId="0" borderId="54"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5" fillId="0" borderId="0" xfId="0" applyFont="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4" xfId="0" applyFont="1" applyBorder="1" applyAlignment="1">
      <alignment vertical="center"/>
    </xf>
    <xf numFmtId="0" fontId="12" fillId="0" borderId="56"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57" xfId="0" applyFont="1" applyBorder="1" applyAlignment="1">
      <alignment horizontal="left" vertical="center" wrapText="1" indent="1"/>
    </xf>
    <xf numFmtId="0" fontId="12" fillId="0" borderId="58" xfId="0" applyFont="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38" fontId="16" fillId="3" borderId="0" xfId="0" applyNumberFormat="1" applyFont="1" applyFill="1" applyAlignment="1">
      <alignment horizontal="right"/>
    </xf>
    <xf numFmtId="0" fontId="11" fillId="0" borderId="59" xfId="0" applyFont="1" applyBorder="1" applyAlignment="1">
      <alignment horizontal="left" vertical="center" wrapText="1" indent="1"/>
    </xf>
    <xf numFmtId="0" fontId="11" fillId="0" borderId="60"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5" fillId="3" borderId="56"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Alignment="1">
      <alignment horizontal="left" vertical="center" indent="1"/>
    </xf>
    <xf numFmtId="0" fontId="12" fillId="111" borderId="0" xfId="0" applyFont="1" applyFill="1" applyAlignment="1">
      <alignment horizontal="left" vertical="center" wrapText="1" indent="1"/>
    </xf>
    <xf numFmtId="38" fontId="12" fillId="111" borderId="0" xfId="0" applyNumberFormat="1" applyFont="1" applyFill="1" applyAlignment="1">
      <alignment horizontal="right"/>
    </xf>
    <xf numFmtId="38" fontId="11" fillId="6" borderId="54" xfId="0" applyNumberFormat="1" applyFont="1" applyFill="1" applyBorder="1" applyAlignment="1">
      <alignment horizontal="left" vertical="center" wrapText="1" indent="1"/>
    </xf>
    <xf numFmtId="0" fontId="11" fillId="0" borderId="54" xfId="0" applyFont="1" applyBorder="1" applyAlignment="1">
      <alignment horizontal="right" vertical="center" wrapText="1" indent="1"/>
    </xf>
    <xf numFmtId="38" fontId="12" fillId="110" borderId="7" xfId="0" applyNumberFormat="1" applyFont="1" applyFill="1" applyBorder="1" applyAlignment="1">
      <alignment horizontal="right"/>
    </xf>
    <xf numFmtId="49" fontId="12" fillId="2" borderId="54" xfId="0" applyNumberFormat="1" applyFont="1" applyFill="1" applyBorder="1" applyAlignment="1">
      <alignment horizontal="center" vertical="center"/>
    </xf>
    <xf numFmtId="38" fontId="16" fillId="0" borderId="1" xfId="0" applyNumberFormat="1" applyFont="1" applyBorder="1" applyAlignment="1">
      <alignment vertical="center"/>
    </xf>
    <xf numFmtId="0" fontId="11" fillId="5" borderId="62"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6" fillId="3" borderId="55" xfId="0" applyFont="1" applyFill="1" applyBorder="1" applyAlignment="1">
      <alignment vertical="center"/>
    </xf>
    <xf numFmtId="0" fontId="16" fillId="3" borderId="56" xfId="0" applyFont="1" applyFill="1" applyBorder="1" applyAlignment="1">
      <alignment vertical="center"/>
    </xf>
    <xf numFmtId="38" fontId="16" fillId="0" borderId="10" xfId="0" applyNumberFormat="1" applyFont="1" applyBorder="1" applyAlignment="1">
      <alignment vertical="center"/>
    </xf>
    <xf numFmtId="38" fontId="16" fillId="0" borderId="54" xfId="0" applyNumberFormat="1" applyFont="1" applyBorder="1" applyAlignment="1">
      <alignment vertical="center"/>
    </xf>
    <xf numFmtId="0" fontId="11" fillId="3" borderId="5" xfId="0" applyFont="1" applyFill="1" applyBorder="1" applyAlignment="1">
      <alignment vertical="center"/>
    </xf>
    <xf numFmtId="0" fontId="11" fillId="3" borderId="14" xfId="0" applyFont="1" applyFill="1" applyBorder="1" applyAlignment="1">
      <alignment vertical="center"/>
    </xf>
    <xf numFmtId="38" fontId="16" fillId="0" borderId="11" xfId="0" applyNumberFormat="1" applyFont="1" applyBorder="1" applyAlignment="1">
      <alignment vertical="center"/>
    </xf>
    <xf numFmtId="38" fontId="12" fillId="3" borderId="55" xfId="0" applyNumberFormat="1" applyFont="1" applyFill="1" applyBorder="1" applyAlignment="1">
      <alignment horizontal="right"/>
    </xf>
    <xf numFmtId="38" fontId="12" fillId="3" borderId="56" xfId="0" applyNumberFormat="1" applyFont="1" applyFill="1" applyBorder="1" applyAlignment="1">
      <alignment horizontal="right"/>
    </xf>
    <xf numFmtId="38" fontId="17" fillId="3" borderId="62" xfId="0" applyNumberFormat="1" applyFont="1" applyFill="1" applyBorder="1" applyAlignment="1">
      <alignment horizontal="right"/>
    </xf>
    <xf numFmtId="0" fontId="3" fillId="0" borderId="0" xfId="0" applyFont="1" applyAlignment="1">
      <alignment horizontal="right" vertical="center"/>
    </xf>
    <xf numFmtId="0" fontId="3" fillId="0" borderId="0" xfId="0" applyFont="1" applyAlignment="1">
      <alignment horizontal="left" vertical="center" indent="1"/>
    </xf>
    <xf numFmtId="0" fontId="3" fillId="0" borderId="0" xfId="0" applyFont="1" applyAlignment="1">
      <alignment vertical="center" wrapText="1"/>
    </xf>
    <xf numFmtId="0" fontId="175" fillId="0" borderId="0" xfId="0" applyFont="1" applyAlignment="1">
      <alignment horizontal="left" vertical="center" indent="1"/>
    </xf>
    <xf numFmtId="0" fontId="11" fillId="5" borderId="56" xfId="0" applyFont="1" applyFill="1" applyBorder="1" applyAlignment="1">
      <alignment vertical="center"/>
    </xf>
    <xf numFmtId="167" fontId="16" fillId="0" borderId="1" xfId="25573" applyNumberFormat="1" applyFont="1" applyBorder="1" applyAlignment="1">
      <alignment horizontal="right"/>
    </xf>
    <xf numFmtId="167" fontId="16" fillId="0" borderId="1" xfId="25573" applyNumberFormat="1" applyFont="1" applyBorder="1" applyAlignment="1">
      <alignment vertical="center"/>
    </xf>
    <xf numFmtId="0" fontId="3" fillId="0" borderId="64" xfId="0" applyFont="1" applyBorder="1" applyAlignment="1">
      <alignment horizontal="left" vertical="center" wrapText="1" indent="1"/>
    </xf>
    <xf numFmtId="0" fontId="3" fillId="0" borderId="12" xfId="0" applyFont="1" applyBorder="1" applyAlignment="1">
      <alignment horizontal="left" vertical="center" wrapText="1" indent="1"/>
    </xf>
    <xf numFmtId="38" fontId="12" fillId="3" borderId="62" xfId="0" applyNumberFormat="1" applyFont="1" applyFill="1" applyBorder="1" applyAlignment="1">
      <alignment horizontal="right"/>
    </xf>
    <xf numFmtId="167" fontId="16" fillId="0" borderId="56" xfId="4397" applyNumberFormat="1" applyFont="1" applyBorder="1" applyAlignment="1">
      <alignment horizontal="right"/>
    </xf>
    <xf numFmtId="0" fontId="16" fillId="3" borderId="62" xfId="0" applyFont="1" applyFill="1" applyBorder="1" applyAlignment="1">
      <alignment vertical="center"/>
    </xf>
    <xf numFmtId="38" fontId="16" fillId="0" borderId="65" xfId="0" applyNumberFormat="1" applyFont="1" applyBorder="1" applyAlignment="1">
      <alignment horizontal="right"/>
    </xf>
    <xf numFmtId="38" fontId="12" fillId="0" borderId="63" xfId="0" applyNumberFormat="1" applyFont="1" applyBorder="1" applyAlignment="1">
      <alignment horizontal="right"/>
    </xf>
    <xf numFmtId="38" fontId="12" fillId="0" borderId="62" xfId="0" applyNumberFormat="1" applyFont="1" applyBorder="1" applyAlignment="1">
      <alignment horizontal="right"/>
    </xf>
    <xf numFmtId="0" fontId="3" fillId="0" borderId="66" xfId="0" applyFont="1" applyBorder="1" applyAlignment="1">
      <alignment horizontal="left" vertical="center" wrapText="1" indent="1"/>
    </xf>
    <xf numFmtId="0" fontId="12" fillId="0" borderId="64" xfId="0" applyFont="1" applyBorder="1" applyAlignment="1">
      <alignment horizontal="left" vertical="center" wrapText="1" indent="1"/>
    </xf>
    <xf numFmtId="165" fontId="15" fillId="0" borderId="11" xfId="0" applyNumberFormat="1" applyFont="1" applyBorder="1" applyAlignment="1">
      <alignment horizontal="right"/>
    </xf>
    <xf numFmtId="165" fontId="15" fillId="0" borderId="10" xfId="0" applyNumberFormat="1" applyFont="1" applyBorder="1" applyAlignment="1">
      <alignment horizontal="right"/>
    </xf>
    <xf numFmtId="165" fontId="15" fillId="0" borderId="54" xfId="0" applyNumberFormat="1" applyFont="1" applyBorder="1" applyAlignment="1">
      <alignment horizontal="right"/>
    </xf>
    <xf numFmtId="165" fontId="15" fillId="0" borderId="65" xfId="0" applyNumberFormat="1" applyFont="1" applyBorder="1" applyAlignment="1">
      <alignment horizontal="right"/>
    </xf>
    <xf numFmtId="38" fontId="16" fillId="0" borderId="56" xfId="0" applyNumberFormat="1" applyFont="1" applyBorder="1" applyAlignment="1">
      <alignment horizontal="right"/>
    </xf>
    <xf numFmtId="0" fontId="3" fillId="0" borderId="56" xfId="0" applyFont="1" applyBorder="1" applyAlignment="1">
      <alignment horizontal="left" vertical="center" wrapText="1" indent="1"/>
    </xf>
    <xf numFmtId="0" fontId="3" fillId="0" borderId="62" xfId="0" applyFont="1" applyBorder="1" applyAlignment="1">
      <alignment horizontal="left" vertical="center" wrapText="1" indent="1"/>
    </xf>
    <xf numFmtId="38" fontId="16" fillId="3" borderId="54" xfId="0" applyNumberFormat="1" applyFont="1" applyFill="1" applyBorder="1" applyAlignment="1">
      <alignment horizontal="right"/>
    </xf>
    <xf numFmtId="0" fontId="11" fillId="0" borderId="64" xfId="0" applyFont="1" applyBorder="1" applyAlignment="1">
      <alignment horizontal="left" vertical="center" wrapText="1" indent="1"/>
    </xf>
    <xf numFmtId="165" fontId="12" fillId="0" borderId="1" xfId="0" applyNumberFormat="1" applyFont="1" applyBorder="1" applyAlignment="1">
      <alignment horizontal="right"/>
    </xf>
    <xf numFmtId="49" fontId="12" fillId="2" borderId="56" xfId="0" applyNumberFormat="1" applyFont="1" applyFill="1" applyBorder="1" applyAlignment="1">
      <alignment horizontal="center" vertical="center"/>
    </xf>
    <xf numFmtId="167" fontId="11" fillId="0" borderId="61" xfId="25573" applyNumberFormat="1" applyFont="1" applyBorder="1" applyAlignment="1">
      <alignment horizontal="left" vertical="center" wrapText="1" indent="1"/>
    </xf>
    <xf numFmtId="0" fontId="11" fillId="0" borderId="61" xfId="25574" applyNumberFormat="1" applyFont="1" applyBorder="1" applyAlignment="1">
      <alignment horizontal="right" vertical="center" wrapText="1" indent="1"/>
    </xf>
    <xf numFmtId="9" fontId="11" fillId="6" borderId="1" xfId="0" applyNumberFormat="1" applyFont="1" applyFill="1" applyBorder="1" applyAlignment="1">
      <alignment horizontal="right"/>
    </xf>
    <xf numFmtId="9" fontId="11" fillId="6" borderId="3" xfId="0" applyNumberFormat="1" applyFont="1" applyFill="1" applyBorder="1" applyAlignment="1">
      <alignment horizontal="right"/>
    </xf>
    <xf numFmtId="9" fontId="11" fillId="6" borderId="54" xfId="0" applyNumberFormat="1" applyFont="1" applyFill="1" applyBorder="1" applyAlignment="1">
      <alignment horizontal="right"/>
    </xf>
    <xf numFmtId="38" fontId="11" fillId="110" borderId="54" xfId="0" applyNumberFormat="1" applyFont="1" applyFill="1" applyBorder="1" applyAlignment="1">
      <alignment horizontal="left" vertical="center" wrapText="1" indent="1"/>
    </xf>
    <xf numFmtId="38" fontId="11" fillId="0" borderId="54" xfId="0" applyNumberFormat="1" applyFont="1" applyBorder="1" applyAlignment="1">
      <alignment horizontal="right"/>
    </xf>
    <xf numFmtId="38" fontId="11" fillId="0" borderId="54" xfId="0" applyNumberFormat="1" applyFont="1" applyBorder="1" applyAlignment="1">
      <alignment horizontal="left" vertical="center" wrapText="1" indent="1"/>
    </xf>
    <xf numFmtId="38" fontId="11" fillId="6" borderId="56" xfId="0" applyNumberFormat="1" applyFont="1" applyFill="1" applyBorder="1" applyAlignment="1">
      <alignment horizontal="left" vertical="center" wrapText="1" indent="1"/>
    </xf>
    <xf numFmtId="38" fontId="16" fillId="0" borderId="64" xfId="0" applyNumberFormat="1" applyFont="1" applyBorder="1" applyAlignment="1">
      <alignment horizontal="right"/>
    </xf>
    <xf numFmtId="9" fontId="11" fillId="6" borderId="64" xfId="0" applyNumberFormat="1" applyFont="1" applyFill="1" applyBorder="1" applyAlignment="1">
      <alignment horizontal="right"/>
    </xf>
    <xf numFmtId="38" fontId="12" fillId="5" borderId="63" xfId="0" applyNumberFormat="1" applyFont="1" applyFill="1" applyBorder="1" applyAlignment="1">
      <alignment horizontal="right"/>
    </xf>
    <xf numFmtId="38" fontId="12" fillId="5" borderId="55" xfId="0" applyNumberFormat="1" applyFont="1" applyFill="1" applyBorder="1" applyAlignment="1">
      <alignment horizontal="right"/>
    </xf>
    <xf numFmtId="0" fontId="11" fillId="5" borderId="55" xfId="0" applyFont="1" applyFill="1" applyBorder="1" applyAlignment="1">
      <alignment vertical="center"/>
    </xf>
    <xf numFmtId="49" fontId="12" fillId="5" borderId="65" xfId="0" applyNumberFormat="1" applyFont="1" applyFill="1" applyBorder="1" applyAlignment="1">
      <alignment horizontal="center" vertical="center"/>
    </xf>
    <xf numFmtId="9" fontId="11" fillId="5" borderId="16" xfId="0" applyNumberFormat="1" applyFont="1" applyFill="1" applyBorder="1" applyAlignment="1">
      <alignment horizontal="right"/>
    </xf>
    <xf numFmtId="38" fontId="12" fillId="5" borderId="65" xfId="0" applyNumberFormat="1" applyFont="1" applyFill="1" applyBorder="1" applyAlignment="1">
      <alignment horizontal="right"/>
    </xf>
    <xf numFmtId="0" fontId="5" fillId="0" borderId="0" xfId="0" applyFont="1" applyAlignment="1">
      <alignment horizontal="center" vertical="center"/>
    </xf>
    <xf numFmtId="0" fontId="12" fillId="0" borderId="0" xfId="0" applyFont="1" applyAlignment="1">
      <alignment horizontal="left" vertical="center"/>
    </xf>
    <xf numFmtId="207" fontId="0" fillId="0" borderId="1" xfId="0" applyNumberFormat="1" applyBorder="1" applyAlignment="1">
      <alignmen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5" xfId="0" applyBorder="1" applyAlignment="1">
      <alignment horizontal="left" vertical="center" wrapText="1" indent="1"/>
    </xf>
    <xf numFmtId="0" fontId="0" fillId="0" borderId="56" xfId="0" applyBorder="1" applyAlignment="1">
      <alignment horizontal="left" vertical="center" wrapText="1" indent="1"/>
    </xf>
    <xf numFmtId="0" fontId="3" fillId="0" borderId="0" xfId="0" applyFont="1" applyAlignment="1">
      <alignment horizontal="left" vertical="center" wrapText="1"/>
    </xf>
    <xf numFmtId="0" fontId="3" fillId="0" borderId="0" xfId="0" applyFont="1" applyAlignment="1">
      <alignment horizontal="left" vertical="center"/>
    </xf>
    <xf numFmtId="0" fontId="11" fillId="0" borderId="5" xfId="0" applyFont="1" applyBorder="1" applyAlignment="1">
      <alignment horizontal="center" vertical="center"/>
    </xf>
    <xf numFmtId="38" fontId="11" fillId="6" borderId="63" xfId="0" applyNumberFormat="1" applyFont="1" applyFill="1" applyBorder="1" applyAlignment="1">
      <alignment horizontal="center"/>
    </xf>
    <xf numFmtId="38" fontId="11" fillId="6" borderId="62" xfId="0" applyNumberFormat="1" applyFont="1" applyFill="1" applyBorder="1" applyAlignment="1">
      <alignment horizontal="center"/>
    </xf>
    <xf numFmtId="38" fontId="11" fillId="6" borderId="64" xfId="0" applyNumberFormat="1" applyFont="1" applyFill="1" applyBorder="1" applyAlignment="1">
      <alignment horizontal="center"/>
    </xf>
    <xf numFmtId="38" fontId="11" fillId="6" borderId="55" xfId="0" applyNumberFormat="1" applyFont="1" applyFill="1" applyBorder="1" applyAlignment="1">
      <alignment horizontal="center"/>
    </xf>
    <xf numFmtId="38" fontId="11" fillId="6" borderId="56" xfId="0" applyNumberFormat="1" applyFont="1" applyFill="1" applyBorder="1" applyAlignment="1">
      <alignment horizontal="center"/>
    </xf>
    <xf numFmtId="38" fontId="11" fillId="6" borderId="0" xfId="0" applyNumberFormat="1" applyFont="1" applyFill="1" applyAlignment="1">
      <alignment horizontal="center"/>
    </xf>
    <xf numFmtId="38" fontId="11" fillId="6" borderId="64" xfId="0" applyNumberFormat="1" applyFont="1" applyFill="1" applyBorder="1" applyAlignment="1">
      <alignment horizontal="center" vertical="center" wrapText="1"/>
    </xf>
    <xf numFmtId="38" fontId="11" fillId="6" borderId="55" xfId="0" applyNumberFormat="1" applyFont="1" applyFill="1" applyBorder="1" applyAlignment="1">
      <alignment horizontal="center" vertical="center" wrapText="1"/>
    </xf>
    <xf numFmtId="38" fontId="11" fillId="6" borderId="56" xfId="0" applyNumberFormat="1" applyFont="1" applyFill="1" applyBorder="1" applyAlignment="1">
      <alignment horizontal="center" vertical="center" wrapText="1"/>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3" fontId="12" fillId="0" borderId="5" xfId="0" applyNumberFormat="1" applyFont="1" applyBorder="1" applyAlignment="1">
      <alignment horizontal="center" vertical="center"/>
    </xf>
    <xf numFmtId="3" fontId="11" fillId="0" borderId="5" xfId="0" applyNumberFormat="1" applyFont="1" applyBorder="1" applyAlignment="1">
      <alignment horizontal="center" vertical="center"/>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38" fontId="11" fillId="6" borderId="6" xfId="0" applyNumberFormat="1" applyFont="1" applyFill="1" applyBorder="1" applyAlignment="1">
      <alignment horizontal="center" vertical="center" wrapText="1"/>
    </xf>
    <xf numFmtId="0" fontId="11" fillId="6" borderId="0" xfId="0" applyFont="1" applyFill="1" applyAlignment="1">
      <alignment horizontal="center" vertical="center" wrapText="1"/>
    </xf>
    <xf numFmtId="38" fontId="11" fillId="6" borderId="5" xfId="0" applyNumberFormat="1" applyFont="1" applyFill="1" applyBorder="1" applyAlignment="1">
      <alignment horizontal="center"/>
    </xf>
  </cellXfs>
  <cellStyles count="25575">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xfId="25574" builtinId="4"/>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heetViews>
  <sheetFormatPr defaultRowHeight="15"/>
  <cols>
    <col min="1" max="1" width="98" style="199" customWidth="1"/>
    <col min="2" max="2" width="14.59765625" style="199" customWidth="1"/>
    <col min="3" max="4" width="9" style="199"/>
    <col min="5" max="5" width="11.59765625" style="199" customWidth="1"/>
    <col min="6" max="6" width="9" style="199"/>
    <col min="7" max="7" width="14.09765625" style="199" bestFit="1" customWidth="1"/>
    <col min="8" max="8" width="15.3984375" style="199" bestFit="1" customWidth="1"/>
    <col min="9" max="256" width="9" style="199"/>
    <col min="257" max="257" width="93.69921875" style="199" bestFit="1" customWidth="1"/>
    <col min="258" max="512" width="9" style="199"/>
    <col min="513" max="513" width="93.69921875" style="199" bestFit="1" customWidth="1"/>
    <col min="514" max="768" width="9" style="199"/>
    <col min="769" max="769" width="93.69921875" style="199" bestFit="1" customWidth="1"/>
    <col min="770" max="1024" width="9" style="199"/>
    <col min="1025" max="1025" width="93.69921875" style="199" bestFit="1" customWidth="1"/>
    <col min="1026" max="1280" width="9" style="199"/>
    <col min="1281" max="1281" width="93.69921875" style="199" bestFit="1" customWidth="1"/>
    <col min="1282" max="1536" width="9" style="199"/>
    <col min="1537" max="1537" width="93.69921875" style="199" bestFit="1" customWidth="1"/>
    <col min="1538" max="1792" width="9" style="199"/>
    <col min="1793" max="1793" width="93.69921875" style="199" bestFit="1" customWidth="1"/>
    <col min="1794" max="2048" width="9" style="199"/>
    <col min="2049" max="2049" width="93.69921875" style="199" bestFit="1" customWidth="1"/>
    <col min="2050" max="2304" width="9" style="199"/>
    <col min="2305" max="2305" width="93.69921875" style="199" bestFit="1" customWidth="1"/>
    <col min="2306" max="2560" width="9" style="199"/>
    <col min="2561" max="2561" width="93.69921875" style="199" bestFit="1" customWidth="1"/>
    <col min="2562" max="2816" width="9" style="199"/>
    <col min="2817" max="2817" width="93.69921875" style="199" bestFit="1" customWidth="1"/>
    <col min="2818" max="3072" width="9" style="199"/>
    <col min="3073" max="3073" width="93.69921875" style="199" bestFit="1" customWidth="1"/>
    <col min="3074" max="3328" width="9" style="199"/>
    <col min="3329" max="3329" width="93.69921875" style="199" bestFit="1" customWidth="1"/>
    <col min="3330" max="3584" width="9" style="199"/>
    <col min="3585" max="3585" width="93.69921875" style="199" bestFit="1" customWidth="1"/>
    <col min="3586" max="3840" width="9" style="199"/>
    <col min="3841" max="3841" width="93.69921875" style="199" bestFit="1" customWidth="1"/>
    <col min="3842" max="4096" width="9" style="199"/>
    <col min="4097" max="4097" width="93.69921875" style="199" bestFit="1" customWidth="1"/>
    <col min="4098" max="4352" width="9" style="199"/>
    <col min="4353" max="4353" width="93.69921875" style="199" bestFit="1" customWidth="1"/>
    <col min="4354" max="4608" width="9" style="199"/>
    <col min="4609" max="4609" width="93.69921875" style="199" bestFit="1" customWidth="1"/>
    <col min="4610" max="4864" width="9" style="199"/>
    <col min="4865" max="4865" width="93.69921875" style="199" bestFit="1" customWidth="1"/>
    <col min="4866" max="5120" width="9" style="199"/>
    <col min="5121" max="5121" width="93.69921875" style="199" bestFit="1" customWidth="1"/>
    <col min="5122" max="5376" width="9" style="199"/>
    <col min="5377" max="5377" width="93.69921875" style="199" bestFit="1" customWidth="1"/>
    <col min="5378" max="5632" width="9" style="199"/>
    <col min="5633" max="5633" width="93.69921875" style="199" bestFit="1" customWidth="1"/>
    <col min="5634" max="5888" width="9" style="199"/>
    <col min="5889" max="5889" width="93.69921875" style="199" bestFit="1" customWidth="1"/>
    <col min="5890" max="6144" width="9" style="199"/>
    <col min="6145" max="6145" width="93.69921875" style="199" bestFit="1" customWidth="1"/>
    <col min="6146" max="6400" width="9" style="199"/>
    <col min="6401" max="6401" width="93.69921875" style="199" bestFit="1" customWidth="1"/>
    <col min="6402" max="6656" width="9" style="199"/>
    <col min="6657" max="6657" width="93.69921875" style="199" bestFit="1" customWidth="1"/>
    <col min="6658" max="6912" width="9" style="199"/>
    <col min="6913" max="6913" width="93.69921875" style="199" bestFit="1" customWidth="1"/>
    <col min="6914" max="7168" width="9" style="199"/>
    <col min="7169" max="7169" width="93.69921875" style="199" bestFit="1" customWidth="1"/>
    <col min="7170" max="7424" width="9" style="199"/>
    <col min="7425" max="7425" width="93.69921875" style="199" bestFit="1" customWidth="1"/>
    <col min="7426" max="7680" width="9" style="199"/>
    <col min="7681" max="7681" width="93.69921875" style="199" bestFit="1" customWidth="1"/>
    <col min="7682" max="7936" width="9" style="199"/>
    <col min="7937" max="7937" width="93.69921875" style="199" bestFit="1" customWidth="1"/>
    <col min="7938" max="8192" width="9" style="199"/>
    <col min="8193" max="8193" width="93.69921875" style="199" bestFit="1" customWidth="1"/>
    <col min="8194" max="8448" width="9" style="199"/>
    <col min="8449" max="8449" width="93.69921875" style="199" bestFit="1" customWidth="1"/>
    <col min="8450" max="8704" width="9" style="199"/>
    <col min="8705" max="8705" width="93.69921875" style="199" bestFit="1" customWidth="1"/>
    <col min="8706" max="8960" width="9" style="199"/>
    <col min="8961" max="8961" width="93.69921875" style="199" bestFit="1" customWidth="1"/>
    <col min="8962" max="9216" width="9" style="199"/>
    <col min="9217" max="9217" width="93.69921875" style="199" bestFit="1" customWidth="1"/>
    <col min="9218" max="9472" width="9" style="199"/>
    <col min="9473" max="9473" width="93.69921875" style="199" bestFit="1" customWidth="1"/>
    <col min="9474" max="9728" width="9" style="199"/>
    <col min="9729" max="9729" width="93.69921875" style="199" bestFit="1" customWidth="1"/>
    <col min="9730" max="9984" width="9" style="199"/>
    <col min="9985" max="9985" width="93.69921875" style="199" bestFit="1" customWidth="1"/>
    <col min="9986" max="10240" width="9" style="199"/>
    <col min="10241" max="10241" width="93.69921875" style="199" bestFit="1" customWidth="1"/>
    <col min="10242" max="10496" width="9" style="199"/>
    <col min="10497" max="10497" width="93.69921875" style="199" bestFit="1" customWidth="1"/>
    <col min="10498" max="10752" width="9" style="199"/>
    <col min="10753" max="10753" width="93.69921875" style="199" bestFit="1" customWidth="1"/>
    <col min="10754" max="11008" width="9" style="199"/>
    <col min="11009" max="11009" width="93.69921875" style="199" bestFit="1" customWidth="1"/>
    <col min="11010" max="11264" width="9" style="199"/>
    <col min="11265" max="11265" width="93.69921875" style="199" bestFit="1" customWidth="1"/>
    <col min="11266" max="11520" width="9" style="199"/>
    <col min="11521" max="11521" width="93.69921875" style="199" bestFit="1" customWidth="1"/>
    <col min="11522" max="11776" width="9" style="199"/>
    <col min="11777" max="11777" width="93.69921875" style="199" bestFit="1" customWidth="1"/>
    <col min="11778" max="12032" width="9" style="199"/>
    <col min="12033" max="12033" width="93.69921875" style="199" bestFit="1" customWidth="1"/>
    <col min="12034" max="12288" width="9" style="199"/>
    <col min="12289" max="12289" width="93.69921875" style="199" bestFit="1" customWidth="1"/>
    <col min="12290" max="12544" width="9" style="199"/>
    <col min="12545" max="12545" width="93.69921875" style="199" bestFit="1" customWidth="1"/>
    <col min="12546" max="12800" width="9" style="199"/>
    <col min="12801" max="12801" width="93.69921875" style="199" bestFit="1" customWidth="1"/>
    <col min="12802" max="13056" width="9" style="199"/>
    <col min="13057" max="13057" width="93.69921875" style="199" bestFit="1" customWidth="1"/>
    <col min="13058" max="13312" width="9" style="199"/>
    <col min="13313" max="13313" width="93.69921875" style="199" bestFit="1" customWidth="1"/>
    <col min="13314" max="13568" width="9" style="199"/>
    <col min="13569" max="13569" width="93.69921875" style="199" bestFit="1" customWidth="1"/>
    <col min="13570" max="13824" width="9" style="199"/>
    <col min="13825" max="13825" width="93.69921875" style="199" bestFit="1" customWidth="1"/>
    <col min="13826" max="14080" width="9" style="199"/>
    <col min="14081" max="14081" width="93.69921875" style="199" bestFit="1" customWidth="1"/>
    <col min="14082" max="14336" width="9" style="199"/>
    <col min="14337" max="14337" width="93.69921875" style="199" bestFit="1" customWidth="1"/>
    <col min="14338" max="14592" width="9" style="199"/>
    <col min="14593" max="14593" width="93.69921875" style="199" bestFit="1" customWidth="1"/>
    <col min="14594" max="14848" width="9" style="199"/>
    <col min="14849" max="14849" width="93.69921875" style="199" bestFit="1" customWidth="1"/>
    <col min="14850" max="15104" width="9" style="199"/>
    <col min="15105" max="15105" width="93.69921875" style="199" bestFit="1" customWidth="1"/>
    <col min="15106" max="15360" width="9" style="199"/>
    <col min="15361" max="15361" width="93.69921875" style="199" bestFit="1" customWidth="1"/>
    <col min="15362" max="15616" width="9" style="199"/>
    <col min="15617" max="15617" width="93.69921875" style="199" bestFit="1" customWidth="1"/>
    <col min="15618" max="15872" width="9" style="199"/>
    <col min="15873" max="15873" width="93.69921875" style="199" bestFit="1" customWidth="1"/>
    <col min="15874" max="16128" width="9" style="199"/>
    <col min="16129" max="16129" width="93.69921875" style="199" bestFit="1" customWidth="1"/>
    <col min="16130" max="16384" width="9" style="199"/>
  </cols>
  <sheetData>
    <row r="1" spans="1:1" ht="87" customHeight="1">
      <c r="A1" s="198" t="s">
        <v>306</v>
      </c>
    </row>
    <row r="2" spans="1:1" ht="29.25" customHeight="1">
      <c r="A2" s="200"/>
    </row>
    <row r="3" spans="1:1" ht="10.5" customHeight="1"/>
    <row r="4" spans="1:1" ht="11.25" customHeight="1"/>
    <row r="8" spans="1:1">
      <c r="A8" s="201"/>
    </row>
    <row r="11" spans="1:1" ht="30.75" customHeight="1"/>
    <row r="12" spans="1:1" ht="19.5" customHeight="1">
      <c r="A12" s="207" t="s">
        <v>150</v>
      </c>
    </row>
    <row r="13" spans="1:1" ht="58.5" customHeight="1">
      <c r="A13" s="202" t="s">
        <v>249</v>
      </c>
    </row>
    <row r="14" spans="1:1" ht="45.6">
      <c r="A14" s="203" t="s">
        <v>170</v>
      </c>
    </row>
    <row r="15" spans="1:1" ht="51" customHeight="1">
      <c r="A15" s="202" t="s">
        <v>250</v>
      </c>
    </row>
    <row r="16" spans="1:1" ht="65.25" customHeight="1">
      <c r="A16" s="203" t="s">
        <v>258</v>
      </c>
    </row>
    <row r="17" spans="1:1" ht="45" customHeight="1">
      <c r="A17" s="203" t="s">
        <v>251</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25" sqref="B25"/>
    </sheetView>
  </sheetViews>
  <sheetFormatPr defaultColWidth="9" defaultRowHeight="13.2"/>
  <cols>
    <col min="1" max="1" width="36.59765625" style="11" customWidth="1"/>
    <col min="2" max="6" width="23.59765625" style="11" customWidth="1"/>
    <col min="7" max="16384" width="9" style="11"/>
  </cols>
  <sheetData>
    <row r="1" spans="1:6" ht="15.6">
      <c r="A1" s="16" t="s">
        <v>20</v>
      </c>
      <c r="B1" s="100"/>
      <c r="C1" s="100"/>
      <c r="D1" s="100"/>
      <c r="E1" s="100"/>
      <c r="F1" s="100"/>
    </row>
    <row r="2" spans="1:6" ht="15.6">
      <c r="A2" s="16" t="s">
        <v>21</v>
      </c>
      <c r="B2" s="101"/>
      <c r="C2" s="100"/>
      <c r="D2" s="100"/>
      <c r="E2" s="100"/>
      <c r="F2" s="100"/>
    </row>
    <row r="3" spans="1:6" ht="15.6">
      <c r="A3" s="95" t="s">
        <v>252</v>
      </c>
      <c r="B3" s="101"/>
      <c r="C3" s="100"/>
      <c r="D3" s="100"/>
      <c r="E3" s="100"/>
      <c r="F3" s="100"/>
    </row>
    <row r="4" spans="1:6" ht="15.6">
      <c r="A4" s="102" t="s">
        <v>151</v>
      </c>
      <c r="B4" s="101"/>
      <c r="C4" s="100"/>
      <c r="D4" s="100"/>
      <c r="E4" s="100"/>
      <c r="F4" s="100"/>
    </row>
    <row r="5" spans="1:6" ht="13.8">
      <c r="A5" s="205" t="s">
        <v>174</v>
      </c>
      <c r="B5" s="101"/>
      <c r="C5" s="100"/>
      <c r="D5" s="100"/>
      <c r="E5" s="100"/>
      <c r="F5" s="100"/>
    </row>
    <row r="6" spans="1:6" ht="13.8">
      <c r="A6" s="103"/>
      <c r="B6" s="101"/>
      <c r="C6" s="100"/>
      <c r="D6" s="100"/>
      <c r="E6" s="100"/>
      <c r="F6" s="100"/>
    </row>
    <row r="7" spans="1:6" ht="13.8">
      <c r="A7" s="101" t="s">
        <v>152</v>
      </c>
      <c r="B7" s="104" t="s">
        <v>362</v>
      </c>
      <c r="C7" s="100"/>
      <c r="D7" s="100"/>
      <c r="E7" s="100"/>
      <c r="F7" s="100"/>
    </row>
    <row r="8" spans="1:6" ht="13.8">
      <c r="A8" s="101" t="s">
        <v>11</v>
      </c>
      <c r="B8" s="112" t="s">
        <v>363</v>
      </c>
      <c r="C8" s="100"/>
      <c r="D8" s="100"/>
      <c r="E8" s="100"/>
      <c r="F8" s="100"/>
    </row>
    <row r="9" spans="1:6" ht="13.8">
      <c r="A9" s="113" t="s">
        <v>167</v>
      </c>
      <c r="B9" s="104" t="s">
        <v>364</v>
      </c>
      <c r="C9" s="100"/>
      <c r="D9" s="100"/>
      <c r="E9" s="100"/>
      <c r="F9" s="100"/>
    </row>
    <row r="10" spans="1:6" ht="13.8">
      <c r="A10" s="101"/>
      <c r="B10" s="103"/>
      <c r="C10" s="100"/>
      <c r="D10" s="100"/>
      <c r="E10" s="100"/>
      <c r="F10" s="100"/>
    </row>
    <row r="11" spans="1:6" ht="13.8">
      <c r="A11" s="101"/>
      <c r="B11" s="101"/>
      <c r="C11" s="100"/>
      <c r="D11" s="100"/>
      <c r="E11" s="100"/>
      <c r="F11" s="100"/>
    </row>
    <row r="12" spans="1:6" s="15" customFormat="1" ht="13.8">
      <c r="A12" s="101" t="s">
        <v>254</v>
      </c>
      <c r="B12" s="105" t="s">
        <v>166</v>
      </c>
      <c r="C12" s="106" t="s">
        <v>45</v>
      </c>
      <c r="D12" s="106" t="s">
        <v>46</v>
      </c>
      <c r="E12" s="106" t="s">
        <v>47</v>
      </c>
      <c r="F12" s="107" t="s">
        <v>10</v>
      </c>
    </row>
    <row r="13" spans="1:6" ht="13.8">
      <c r="A13" s="103" t="s">
        <v>3</v>
      </c>
      <c r="B13" s="104" t="s">
        <v>365</v>
      </c>
      <c r="C13" s="104" t="s">
        <v>365</v>
      </c>
      <c r="D13" s="104" t="s">
        <v>365</v>
      </c>
      <c r="E13" s="104" t="s">
        <v>365</v>
      </c>
      <c r="F13" s="104"/>
    </row>
    <row r="14" spans="1:6" ht="13.8">
      <c r="A14" s="103" t="s">
        <v>2</v>
      </c>
      <c r="B14" s="104" t="s">
        <v>366</v>
      </c>
      <c r="C14" s="104" t="s">
        <v>366</v>
      </c>
      <c r="D14" s="104" t="s">
        <v>366</v>
      </c>
      <c r="E14" s="104" t="s">
        <v>366</v>
      </c>
      <c r="F14" s="104"/>
    </row>
    <row r="15" spans="1:6" ht="13.8">
      <c r="A15" s="103" t="s">
        <v>17</v>
      </c>
      <c r="B15" s="108" t="s">
        <v>367</v>
      </c>
      <c r="C15" s="108" t="s">
        <v>367</v>
      </c>
      <c r="D15" s="108" t="s">
        <v>367</v>
      </c>
      <c r="E15" s="108" t="s">
        <v>367</v>
      </c>
      <c r="F15" s="108"/>
    </row>
    <row r="16" spans="1:6" ht="13.8">
      <c r="A16" s="103" t="s">
        <v>4</v>
      </c>
      <c r="B16" s="104" t="s">
        <v>368</v>
      </c>
      <c r="C16" s="104" t="s">
        <v>368</v>
      </c>
      <c r="D16" s="104" t="s">
        <v>368</v>
      </c>
      <c r="E16" s="104" t="s">
        <v>368</v>
      </c>
      <c r="F16" s="104"/>
    </row>
    <row r="17" spans="1:6" ht="13.8">
      <c r="A17" s="103" t="s">
        <v>5</v>
      </c>
      <c r="B17" s="104" t="s">
        <v>369</v>
      </c>
      <c r="C17" s="104" t="s">
        <v>369</v>
      </c>
      <c r="D17" s="104" t="s">
        <v>369</v>
      </c>
      <c r="E17" s="104" t="s">
        <v>369</v>
      </c>
      <c r="F17" s="104"/>
    </row>
    <row r="18" spans="1:6" ht="13.8">
      <c r="A18" s="103" t="s">
        <v>6</v>
      </c>
      <c r="B18" s="104" t="s">
        <v>370</v>
      </c>
      <c r="C18" s="104" t="s">
        <v>370</v>
      </c>
      <c r="D18" s="104" t="s">
        <v>370</v>
      </c>
      <c r="E18" s="104" t="s">
        <v>370</v>
      </c>
      <c r="F18" s="104"/>
    </row>
    <row r="19" spans="1:6" ht="13.8">
      <c r="A19" s="103" t="s">
        <v>7</v>
      </c>
      <c r="B19" s="104" t="s">
        <v>371</v>
      </c>
      <c r="C19" s="104" t="s">
        <v>371</v>
      </c>
      <c r="D19" s="104" t="s">
        <v>371</v>
      </c>
      <c r="E19" s="104" t="s">
        <v>371</v>
      </c>
      <c r="F19" s="104"/>
    </row>
    <row r="20" spans="1:6" ht="13.8">
      <c r="A20" s="103" t="s">
        <v>8</v>
      </c>
      <c r="B20" s="104" t="s">
        <v>14</v>
      </c>
      <c r="C20" s="104" t="s">
        <v>14</v>
      </c>
      <c r="D20" s="104" t="s">
        <v>14</v>
      </c>
      <c r="E20" s="104" t="s">
        <v>14</v>
      </c>
      <c r="F20" s="104" t="s">
        <v>14</v>
      </c>
    </row>
    <row r="21" spans="1:6" ht="13.8">
      <c r="A21" s="103" t="s">
        <v>9</v>
      </c>
      <c r="B21" s="104">
        <v>92805</v>
      </c>
      <c r="C21" s="104">
        <v>92805</v>
      </c>
      <c r="D21" s="104">
        <v>92805</v>
      </c>
      <c r="E21" s="104">
        <v>92805</v>
      </c>
      <c r="F21" s="104"/>
    </row>
    <row r="22" spans="1:6" ht="13.8">
      <c r="A22" s="103" t="s">
        <v>12</v>
      </c>
      <c r="B22" s="109">
        <v>45012</v>
      </c>
      <c r="C22" s="109">
        <v>45012</v>
      </c>
      <c r="D22" s="109">
        <v>45012</v>
      </c>
      <c r="E22" s="109">
        <v>45012</v>
      </c>
      <c r="F22" s="109"/>
    </row>
    <row r="23" spans="1:6" ht="13.8">
      <c r="A23" s="103" t="s">
        <v>168</v>
      </c>
      <c r="B23" s="109"/>
      <c r="C23" s="109"/>
      <c r="D23" s="109"/>
      <c r="E23" s="109"/>
      <c r="F23" s="109"/>
    </row>
    <row r="24" spans="1:6" ht="13.8">
      <c r="A24" s="103"/>
      <c r="B24" s="110"/>
      <c r="C24" s="110"/>
      <c r="D24" s="110"/>
      <c r="E24" s="110"/>
      <c r="F24" s="110"/>
    </row>
    <row r="25" spans="1:6" ht="27.6">
      <c r="A25" s="101" t="s">
        <v>253</v>
      </c>
      <c r="B25" s="103"/>
      <c r="C25" s="103"/>
      <c r="D25" s="103"/>
      <c r="E25" s="103"/>
      <c r="F25" s="103"/>
    </row>
    <row r="26" spans="1:6" ht="13.8">
      <c r="A26" s="103" t="s">
        <v>3</v>
      </c>
      <c r="B26" s="104" t="s">
        <v>363</v>
      </c>
      <c r="C26" s="104" t="s">
        <v>363</v>
      </c>
      <c r="D26" s="104" t="s">
        <v>363</v>
      </c>
      <c r="E26" s="104" t="s">
        <v>363</v>
      </c>
      <c r="F26" s="104" t="s">
        <v>372</v>
      </c>
    </row>
    <row r="27" spans="1:6" ht="27.6">
      <c r="A27" s="103" t="s">
        <v>2</v>
      </c>
      <c r="B27" s="104" t="s">
        <v>373</v>
      </c>
      <c r="C27" s="104" t="s">
        <v>373</v>
      </c>
      <c r="D27" s="104" t="s">
        <v>373</v>
      </c>
      <c r="E27" s="104" t="s">
        <v>373</v>
      </c>
      <c r="F27" s="104"/>
    </row>
    <row r="28" spans="1:6" ht="13.8">
      <c r="A28" s="103" t="s">
        <v>17</v>
      </c>
      <c r="B28" s="108" t="s">
        <v>374</v>
      </c>
      <c r="C28" s="108" t="s">
        <v>374</v>
      </c>
      <c r="D28" s="108" t="s">
        <v>374</v>
      </c>
      <c r="E28" s="108" t="s">
        <v>374</v>
      </c>
      <c r="F28" s="108"/>
    </row>
    <row r="29" spans="1:6" ht="13.8">
      <c r="A29" s="103" t="s">
        <v>4</v>
      </c>
      <c r="B29" s="104" t="s">
        <v>375</v>
      </c>
      <c r="C29" s="104" t="s">
        <v>375</v>
      </c>
      <c r="D29" s="104" t="s">
        <v>375</v>
      </c>
      <c r="E29" s="104" t="s">
        <v>375</v>
      </c>
      <c r="F29" s="104"/>
    </row>
    <row r="30" spans="1:6" ht="13.8">
      <c r="A30" s="103" t="s">
        <v>5</v>
      </c>
      <c r="B30" s="104" t="s">
        <v>369</v>
      </c>
      <c r="C30" s="104" t="s">
        <v>369</v>
      </c>
      <c r="D30" s="104" t="s">
        <v>369</v>
      </c>
      <c r="E30" s="104" t="s">
        <v>369</v>
      </c>
      <c r="F30" s="104"/>
    </row>
    <row r="31" spans="1:6" ht="13.8">
      <c r="A31" s="103" t="s">
        <v>6</v>
      </c>
      <c r="B31" s="104" t="s">
        <v>370</v>
      </c>
      <c r="C31" s="104" t="s">
        <v>370</v>
      </c>
      <c r="D31" s="104" t="s">
        <v>370</v>
      </c>
      <c r="E31" s="104" t="s">
        <v>370</v>
      </c>
      <c r="F31" s="104"/>
    </row>
    <row r="32" spans="1:6" ht="13.8">
      <c r="A32" s="103" t="s">
        <v>7</v>
      </c>
      <c r="B32" s="104" t="s">
        <v>371</v>
      </c>
      <c r="C32" s="104" t="s">
        <v>371</v>
      </c>
      <c r="D32" s="104" t="s">
        <v>371</v>
      </c>
      <c r="E32" s="104" t="s">
        <v>371</v>
      </c>
      <c r="F32" s="104"/>
    </row>
    <row r="33" spans="1:6" ht="13.8">
      <c r="A33" s="103" t="s">
        <v>8</v>
      </c>
      <c r="B33" s="104" t="s">
        <v>14</v>
      </c>
      <c r="C33" s="104" t="s">
        <v>14</v>
      </c>
      <c r="D33" s="104" t="s">
        <v>14</v>
      </c>
      <c r="E33" s="104" t="s">
        <v>14</v>
      </c>
      <c r="F33" s="104"/>
    </row>
    <row r="34" spans="1:6" ht="13.8">
      <c r="A34" s="103" t="s">
        <v>9</v>
      </c>
      <c r="B34" s="104">
        <v>92805</v>
      </c>
      <c r="C34" s="104">
        <v>92805</v>
      </c>
      <c r="D34" s="104">
        <v>92805</v>
      </c>
      <c r="E34" s="104">
        <v>92805</v>
      </c>
      <c r="F34" s="104"/>
    </row>
    <row r="35" spans="1:6">
      <c r="A35" s="14"/>
      <c r="B35" s="14"/>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Z133"/>
  <sheetViews>
    <sheetView showGridLines="0" view="pageBreakPreview" zoomScale="70" zoomScaleNormal="100" zoomScaleSheetLayoutView="70" workbookViewId="0"/>
  </sheetViews>
  <sheetFormatPr defaultColWidth="9" defaultRowHeight="15.6"/>
  <cols>
    <col min="1" max="1" width="9" style="1"/>
    <col min="2" max="2" width="64.69921875" style="7" customWidth="1"/>
    <col min="3" max="3" width="16.8984375" style="7" customWidth="1"/>
    <col min="4" max="4" width="15.09765625" style="7" customWidth="1"/>
    <col min="5" max="6" width="9.69921875" style="7" customWidth="1"/>
    <col min="7" max="15" width="9.69921875" style="3" customWidth="1"/>
    <col min="16" max="26" width="9.69921875" style="1" customWidth="1"/>
    <col min="27" max="131" width="7.09765625" style="1" customWidth="1"/>
    <col min="132" max="16384" width="9" style="1"/>
  </cols>
  <sheetData>
    <row r="1" spans="1:26">
      <c r="B1" s="16" t="s">
        <v>20</v>
      </c>
      <c r="C1" s="16"/>
      <c r="O1" s="1"/>
    </row>
    <row r="2" spans="1:26">
      <c r="B2" s="16" t="s">
        <v>21</v>
      </c>
      <c r="C2" s="16"/>
      <c r="O2" s="1"/>
    </row>
    <row r="3" spans="1:26" s="2" customFormat="1">
      <c r="B3" s="95" t="s">
        <v>252</v>
      </c>
      <c r="C3" s="17"/>
      <c r="D3" s="13"/>
      <c r="E3" s="13"/>
      <c r="F3" s="13"/>
    </row>
    <row r="4" spans="1:26" s="2" customFormat="1">
      <c r="B4" s="21" t="s">
        <v>173</v>
      </c>
      <c r="C4" s="17"/>
      <c r="D4" s="12"/>
      <c r="E4" s="12"/>
      <c r="F4" s="12"/>
    </row>
    <row r="5" spans="1:26" s="2" customFormat="1">
      <c r="B5" s="205" t="s">
        <v>175</v>
      </c>
      <c r="C5" s="17"/>
      <c r="D5" s="12"/>
      <c r="E5" s="12"/>
      <c r="F5" s="12"/>
    </row>
    <row r="6" spans="1:26" s="2" customFormat="1">
      <c r="B6" s="114"/>
      <c r="C6" s="114"/>
      <c r="D6" s="12"/>
      <c r="E6" s="12"/>
      <c r="F6" s="12"/>
    </row>
    <row r="7" spans="1:26" s="2" customFormat="1" ht="15.75" customHeight="1">
      <c r="B7" s="22" t="s">
        <v>89</v>
      </c>
      <c r="C7" s="7"/>
      <c r="D7" s="7"/>
      <c r="E7" s="7"/>
      <c r="F7" s="7"/>
      <c r="G7" s="8"/>
      <c r="I7" s="4"/>
      <c r="J7" s="4"/>
      <c r="K7" s="4"/>
      <c r="L7" s="4"/>
      <c r="M7" s="4"/>
      <c r="N7" s="4"/>
      <c r="O7" s="4"/>
    </row>
    <row r="8" spans="1:26" s="2" customFormat="1">
      <c r="B8" s="16"/>
      <c r="C8" s="9"/>
      <c r="D8" s="16"/>
      <c r="E8" s="16"/>
      <c r="F8" s="16"/>
      <c r="G8" s="42"/>
      <c r="H8" s="43" t="s">
        <v>1</v>
      </c>
      <c r="I8" s="186"/>
      <c r="J8" s="187"/>
      <c r="K8" s="44"/>
      <c r="L8" s="44"/>
      <c r="M8" s="45"/>
      <c r="N8" s="45"/>
      <c r="O8" s="45"/>
      <c r="P8" s="46"/>
      <c r="Q8" s="46"/>
      <c r="R8" s="46"/>
    </row>
    <row r="9" spans="1:26" s="2" customFormat="1">
      <c r="B9" s="9"/>
      <c r="C9" s="9"/>
      <c r="D9" s="16"/>
      <c r="E9" s="16"/>
      <c r="F9" s="99" t="s">
        <v>43</v>
      </c>
      <c r="H9" s="49" t="s">
        <v>24</v>
      </c>
      <c r="I9" s="48"/>
      <c r="K9" s="45"/>
      <c r="L9" s="45"/>
      <c r="M9" s="45"/>
      <c r="N9" s="45"/>
      <c r="O9" s="45"/>
      <c r="P9" s="46"/>
      <c r="Q9" s="46"/>
      <c r="R9" s="46"/>
    </row>
    <row r="10" spans="1:26" s="5" customFormat="1" ht="18">
      <c r="B10" s="208" t="s">
        <v>44</v>
      </c>
      <c r="C10" s="18"/>
      <c r="D10" s="18"/>
      <c r="E10" s="50" t="s">
        <v>15</v>
      </c>
      <c r="F10" s="50" t="s">
        <v>16</v>
      </c>
      <c r="G10" s="50" t="s">
        <v>18</v>
      </c>
      <c r="H10" s="50" t="s">
        <v>19</v>
      </c>
      <c r="I10" s="50" t="s">
        <v>22</v>
      </c>
      <c r="J10" s="50" t="s">
        <v>23</v>
      </c>
      <c r="K10" s="50" t="s">
        <v>25</v>
      </c>
      <c r="L10" s="50" t="s">
        <v>26</v>
      </c>
      <c r="M10" s="50" t="s">
        <v>27</v>
      </c>
      <c r="N10" s="50" t="s">
        <v>28</v>
      </c>
      <c r="O10" s="258" t="s">
        <v>376</v>
      </c>
      <c r="P10" s="258" t="s">
        <v>377</v>
      </c>
      <c r="Q10" s="258" t="s">
        <v>378</v>
      </c>
      <c r="R10" s="258" t="s">
        <v>379</v>
      </c>
      <c r="S10" s="258" t="s">
        <v>380</v>
      </c>
      <c r="T10" s="258" t="s">
        <v>381</v>
      </c>
      <c r="U10" s="258" t="s">
        <v>382</v>
      </c>
      <c r="V10" s="258" t="s">
        <v>383</v>
      </c>
      <c r="W10" s="258" t="s">
        <v>384</v>
      </c>
      <c r="X10" s="258" t="s">
        <v>385</v>
      </c>
      <c r="Y10" s="258" t="s">
        <v>386</v>
      </c>
      <c r="Z10" s="258" t="s">
        <v>387</v>
      </c>
    </row>
    <row r="11" spans="1:26">
      <c r="A11" s="17">
        <v>1</v>
      </c>
      <c r="B11" s="16" t="s">
        <v>97</v>
      </c>
      <c r="C11" s="16"/>
      <c r="D11" s="51"/>
      <c r="E11" s="85">
        <v>486.78</v>
      </c>
      <c r="F11" s="85">
        <v>566.21818359999997</v>
      </c>
      <c r="G11" s="85">
        <v>515.17498779296898</v>
      </c>
      <c r="H11" s="85">
        <v>512.52502441406295</v>
      </c>
      <c r="I11" s="85">
        <v>511.45901489257801</v>
      </c>
      <c r="J11" s="85">
        <v>512.489990234375</v>
      </c>
      <c r="K11" s="259">
        <v>513.572021484375</v>
      </c>
      <c r="L11" s="259">
        <v>514.65197753906295</v>
      </c>
      <c r="M11" s="259">
        <v>515.718017578125</v>
      </c>
      <c r="N11" s="259">
        <v>516.64398193359398</v>
      </c>
      <c r="O11" s="259">
        <v>517.42901611328102</v>
      </c>
      <c r="P11" s="259">
        <v>518.25299072265602</v>
      </c>
      <c r="Q11" s="259">
        <v>519.02600097656295</v>
      </c>
      <c r="R11" s="259">
        <v>519.843994140625</v>
      </c>
      <c r="S11" s="259">
        <v>520.718017578125</v>
      </c>
      <c r="T11" s="259">
        <v>522.02001953125</v>
      </c>
      <c r="U11" s="259">
        <v>523.32501220703102</v>
      </c>
      <c r="V11" s="259">
        <v>524.63299560546898</v>
      </c>
      <c r="W11" s="259">
        <v>525.94500732421898</v>
      </c>
      <c r="X11" s="259">
        <v>527.260009765625</v>
      </c>
      <c r="Y11" s="259">
        <v>528.57800292968795</v>
      </c>
      <c r="Z11" s="259">
        <v>529.90002441406295</v>
      </c>
    </row>
    <row r="12" spans="1:26">
      <c r="A12" s="17">
        <v>2</v>
      </c>
      <c r="B12" s="16" t="s">
        <v>29</v>
      </c>
      <c r="C12" s="16"/>
      <c r="D12" s="51"/>
      <c r="E12" s="85">
        <v>46.687199999999997</v>
      </c>
      <c r="F12" s="85">
        <v>48.013082364543919</v>
      </c>
      <c r="G12" s="85">
        <v>51.513082364543919</v>
      </c>
      <c r="H12" s="85">
        <v>63.013082364543919</v>
      </c>
      <c r="I12" s="85">
        <v>71.513082364543919</v>
      </c>
      <c r="J12" s="85">
        <v>75.013082364543919</v>
      </c>
      <c r="K12" s="259">
        <v>78.513082364543919</v>
      </c>
      <c r="L12" s="259">
        <v>82.013082364543919</v>
      </c>
      <c r="M12" s="259">
        <v>85.513082364543919</v>
      </c>
      <c r="N12" s="259">
        <v>89.013082364543919</v>
      </c>
      <c r="O12" s="259">
        <v>92.513082364543919</v>
      </c>
      <c r="P12" s="259">
        <v>96.013082364543919</v>
      </c>
      <c r="Q12" s="259">
        <v>99.513082364543919</v>
      </c>
      <c r="R12" s="259">
        <v>103.01308236454392</v>
      </c>
      <c r="S12" s="259">
        <v>106.51308236454392</v>
      </c>
      <c r="T12" s="259">
        <v>110.01308236454392</v>
      </c>
      <c r="U12" s="259">
        <v>113.51308236454392</v>
      </c>
      <c r="V12" s="259">
        <v>117.01308236454392</v>
      </c>
      <c r="W12" s="259">
        <v>120.51308236454392</v>
      </c>
      <c r="X12" s="259">
        <v>124.01308236454392</v>
      </c>
      <c r="Y12" s="259">
        <v>127.51308236454392</v>
      </c>
      <c r="Z12" s="259">
        <v>131.01308236454392</v>
      </c>
    </row>
    <row r="13" spans="1:26">
      <c r="A13" s="17" t="s">
        <v>101</v>
      </c>
      <c r="B13" s="16" t="s">
        <v>420</v>
      </c>
      <c r="C13" s="16"/>
      <c r="D13" s="51"/>
      <c r="E13" s="85">
        <v>14.450799999999999</v>
      </c>
      <c r="F13" s="85">
        <v>11.431686277272361</v>
      </c>
      <c r="G13" s="85">
        <v>12.265019610605695</v>
      </c>
      <c r="H13" s="85">
        <v>15.003114848700932</v>
      </c>
      <c r="I13" s="85">
        <v>17.026924372510457</v>
      </c>
      <c r="J13" s="85">
        <v>17.860257705843789</v>
      </c>
      <c r="K13" s="259">
        <v>18.693591039177122</v>
      </c>
      <c r="L13" s="259">
        <v>19.526924372510457</v>
      </c>
      <c r="M13" s="259">
        <v>20.360257705843789</v>
      </c>
      <c r="N13" s="259">
        <v>21.193591039177122</v>
      </c>
      <c r="O13" s="259">
        <v>22.026924372510457</v>
      </c>
      <c r="P13" s="259">
        <v>22.860257705843789</v>
      </c>
      <c r="Q13" s="259">
        <v>23.693591039177122</v>
      </c>
      <c r="R13" s="259">
        <v>24.526924372510457</v>
      </c>
      <c r="S13" s="259">
        <v>25.360257705843789</v>
      </c>
      <c r="T13" s="259">
        <v>26.193591039177122</v>
      </c>
      <c r="U13" s="259">
        <v>27.026924372510454</v>
      </c>
      <c r="V13" s="259">
        <v>27.860257705843789</v>
      </c>
      <c r="W13" s="259">
        <v>28.693591039177122</v>
      </c>
      <c r="X13" s="259">
        <v>29.526924372510454</v>
      </c>
      <c r="Y13" s="259">
        <v>30.360257705843789</v>
      </c>
      <c r="Z13" s="259">
        <v>31.193591039177122</v>
      </c>
    </row>
    <row r="14" spans="1:26">
      <c r="A14" s="17">
        <v>3</v>
      </c>
      <c r="B14" s="16" t="s">
        <v>255</v>
      </c>
      <c r="C14" s="16"/>
      <c r="D14" s="51"/>
      <c r="E14" s="85">
        <v>0</v>
      </c>
      <c r="F14" s="85">
        <v>0</v>
      </c>
      <c r="G14" s="85">
        <v>0</v>
      </c>
      <c r="H14" s="85">
        <v>0</v>
      </c>
      <c r="I14" s="85">
        <v>0</v>
      </c>
      <c r="J14" s="85">
        <v>0</v>
      </c>
      <c r="K14" s="86">
        <v>0</v>
      </c>
      <c r="L14" s="86">
        <v>0</v>
      </c>
      <c r="M14" s="86">
        <v>0</v>
      </c>
      <c r="N14" s="86">
        <v>0</v>
      </c>
      <c r="O14" s="86">
        <v>0</v>
      </c>
      <c r="P14" s="86">
        <v>0</v>
      </c>
      <c r="Q14" s="86">
        <v>0</v>
      </c>
      <c r="R14" s="86">
        <v>0</v>
      </c>
      <c r="S14" s="86">
        <v>0</v>
      </c>
      <c r="T14" s="86">
        <v>0</v>
      </c>
      <c r="U14" s="86">
        <v>0</v>
      </c>
      <c r="V14" s="86">
        <v>0</v>
      </c>
      <c r="W14" s="86">
        <v>0</v>
      </c>
      <c r="X14" s="86">
        <v>0</v>
      </c>
      <c r="Y14" s="86">
        <v>0</v>
      </c>
      <c r="Z14" s="86">
        <v>0</v>
      </c>
    </row>
    <row r="15" spans="1:26">
      <c r="A15" s="17">
        <v>4</v>
      </c>
      <c r="B15" s="16" t="s">
        <v>257</v>
      </c>
      <c r="C15" s="16"/>
      <c r="D15" s="51"/>
      <c r="E15" s="85">
        <v>0</v>
      </c>
      <c r="F15" s="85">
        <v>0</v>
      </c>
      <c r="G15" s="85">
        <v>0</v>
      </c>
      <c r="H15" s="85">
        <v>0</v>
      </c>
      <c r="I15" s="85">
        <v>0</v>
      </c>
      <c r="J15" s="85">
        <v>0</v>
      </c>
      <c r="K15" s="86">
        <v>0</v>
      </c>
      <c r="L15" s="86">
        <v>0</v>
      </c>
      <c r="M15" s="86">
        <v>0</v>
      </c>
      <c r="N15" s="86">
        <v>0</v>
      </c>
      <c r="O15" s="86">
        <v>0</v>
      </c>
      <c r="P15" s="86">
        <v>0</v>
      </c>
      <c r="Q15" s="86">
        <v>0</v>
      </c>
      <c r="R15" s="86">
        <v>0</v>
      </c>
      <c r="S15" s="86">
        <v>0</v>
      </c>
      <c r="T15" s="86">
        <v>0</v>
      </c>
      <c r="U15" s="86">
        <v>0</v>
      </c>
      <c r="V15" s="86">
        <v>0</v>
      </c>
      <c r="W15" s="86">
        <v>0</v>
      </c>
      <c r="X15" s="86">
        <v>0</v>
      </c>
      <c r="Y15" s="86">
        <v>0</v>
      </c>
      <c r="Z15" s="86">
        <v>0</v>
      </c>
    </row>
    <row r="16" spans="1:26">
      <c r="A16" s="17">
        <v>5</v>
      </c>
      <c r="B16" s="16" t="s">
        <v>33</v>
      </c>
      <c r="C16" s="16"/>
      <c r="D16" s="51"/>
      <c r="E16" s="85">
        <v>0</v>
      </c>
      <c r="F16" s="85">
        <v>0</v>
      </c>
      <c r="G16" s="85">
        <v>0</v>
      </c>
      <c r="H16" s="85">
        <v>0</v>
      </c>
      <c r="I16" s="85">
        <v>0</v>
      </c>
      <c r="J16" s="85">
        <v>0</v>
      </c>
      <c r="K16" s="86">
        <v>0</v>
      </c>
      <c r="L16" s="86">
        <v>0</v>
      </c>
      <c r="M16" s="86">
        <v>0</v>
      </c>
      <c r="N16" s="86">
        <v>0</v>
      </c>
      <c r="O16" s="86">
        <v>0</v>
      </c>
      <c r="P16" s="86">
        <v>0</v>
      </c>
      <c r="Q16" s="86">
        <v>0</v>
      </c>
      <c r="R16" s="86">
        <v>0</v>
      </c>
      <c r="S16" s="86">
        <v>0</v>
      </c>
      <c r="T16" s="86">
        <v>0</v>
      </c>
      <c r="U16" s="86">
        <v>0</v>
      </c>
      <c r="V16" s="86">
        <v>0</v>
      </c>
      <c r="W16" s="86">
        <v>0</v>
      </c>
      <c r="X16" s="86">
        <v>0</v>
      </c>
      <c r="Y16" s="86">
        <v>0</v>
      </c>
      <c r="Z16" s="86">
        <v>0</v>
      </c>
    </row>
    <row r="17" spans="1:26">
      <c r="A17" s="17">
        <v>6</v>
      </c>
      <c r="B17" s="16" t="s">
        <v>34</v>
      </c>
      <c r="C17" s="16"/>
      <c r="D17" s="51"/>
      <c r="E17" s="85">
        <v>0</v>
      </c>
      <c r="F17" s="85">
        <v>0</v>
      </c>
      <c r="G17" s="85">
        <v>0</v>
      </c>
      <c r="H17" s="85">
        <v>0</v>
      </c>
      <c r="I17" s="85">
        <v>0</v>
      </c>
      <c r="J17" s="85">
        <v>0</v>
      </c>
      <c r="K17" s="86">
        <v>0</v>
      </c>
      <c r="L17" s="86">
        <v>0</v>
      </c>
      <c r="M17" s="86">
        <v>0</v>
      </c>
      <c r="N17" s="86">
        <v>0</v>
      </c>
      <c r="O17" s="86">
        <v>0</v>
      </c>
      <c r="P17" s="86">
        <v>0</v>
      </c>
      <c r="Q17" s="86">
        <v>0</v>
      </c>
      <c r="R17" s="86">
        <v>0</v>
      </c>
      <c r="S17" s="86">
        <v>0</v>
      </c>
      <c r="T17" s="86">
        <v>0</v>
      </c>
      <c r="U17" s="86">
        <v>0</v>
      </c>
      <c r="V17" s="86">
        <v>0</v>
      </c>
      <c r="W17" s="86">
        <v>0</v>
      </c>
      <c r="X17" s="86">
        <v>0</v>
      </c>
      <c r="Y17" s="86">
        <v>0</v>
      </c>
      <c r="Z17" s="86">
        <v>0</v>
      </c>
    </row>
    <row r="18" spans="1:26">
      <c r="A18" s="17">
        <v>7</v>
      </c>
      <c r="B18" s="22" t="s">
        <v>351</v>
      </c>
      <c r="C18" s="19"/>
      <c r="D18" s="54"/>
      <c r="E18" s="55">
        <f t="shared" ref="E18:J18" si="0">E11-E16-E17</f>
        <v>486.78</v>
      </c>
      <c r="F18" s="55">
        <f t="shared" si="0"/>
        <v>566.21818359999997</v>
      </c>
      <c r="G18" s="55">
        <f t="shared" si="0"/>
        <v>515.17498779296898</v>
      </c>
      <c r="H18" s="55">
        <f t="shared" si="0"/>
        <v>512.52502441406295</v>
      </c>
      <c r="I18" s="55">
        <f t="shared" si="0"/>
        <v>511.45901489257801</v>
      </c>
      <c r="J18" s="55">
        <f t="shared" si="0"/>
        <v>512.489990234375</v>
      </c>
      <c r="K18" s="55">
        <f t="shared" ref="K18" si="1">K11-K16-K17</f>
        <v>513.572021484375</v>
      </c>
      <c r="L18" s="55">
        <f t="shared" ref="L18" si="2">L11-L16-L17</f>
        <v>514.65197753906295</v>
      </c>
      <c r="M18" s="55">
        <f t="shared" ref="M18" si="3">M11-M16-M17</f>
        <v>515.718017578125</v>
      </c>
      <c r="N18" s="55">
        <f t="shared" ref="N18:Z18" si="4">N11-N16-N17</f>
        <v>516.64398193359398</v>
      </c>
      <c r="O18" s="55">
        <f t="shared" si="4"/>
        <v>517.42901611328102</v>
      </c>
      <c r="P18" s="55">
        <f t="shared" si="4"/>
        <v>518.25299072265602</v>
      </c>
      <c r="Q18" s="55">
        <f t="shared" si="4"/>
        <v>519.02600097656295</v>
      </c>
      <c r="R18" s="55">
        <f t="shared" si="4"/>
        <v>519.843994140625</v>
      </c>
      <c r="S18" s="55">
        <f t="shared" si="4"/>
        <v>520.718017578125</v>
      </c>
      <c r="T18" s="55">
        <f t="shared" si="4"/>
        <v>522.02001953125</v>
      </c>
      <c r="U18" s="55">
        <f t="shared" si="4"/>
        <v>523.32501220703102</v>
      </c>
      <c r="V18" s="55">
        <f t="shared" si="4"/>
        <v>524.63299560546898</v>
      </c>
      <c r="W18" s="55">
        <f t="shared" si="4"/>
        <v>525.94500732421898</v>
      </c>
      <c r="X18" s="55">
        <f t="shared" si="4"/>
        <v>527.260009765625</v>
      </c>
      <c r="Y18" s="55">
        <f t="shared" si="4"/>
        <v>528.57800292968795</v>
      </c>
      <c r="Z18" s="55">
        <f t="shared" si="4"/>
        <v>529.90002441406295</v>
      </c>
    </row>
    <row r="19" spans="1:26">
      <c r="A19" s="17">
        <v>8</v>
      </c>
      <c r="B19" s="16" t="s">
        <v>30</v>
      </c>
      <c r="C19" s="16"/>
      <c r="D19" s="51"/>
      <c r="E19" s="230">
        <f>E18*0.15</f>
        <v>73.016999999999996</v>
      </c>
      <c r="F19" s="230">
        <f t="shared" ref="F19:Z19" si="5">F18*0.15</f>
        <v>84.932727539999988</v>
      </c>
      <c r="G19" s="230">
        <f t="shared" si="5"/>
        <v>77.276248168945344</v>
      </c>
      <c r="H19" s="230">
        <f t="shared" si="5"/>
        <v>76.878753662109446</v>
      </c>
      <c r="I19" s="230">
        <f t="shared" si="5"/>
        <v>76.718852233886693</v>
      </c>
      <c r="J19" s="230">
        <f t="shared" si="5"/>
        <v>76.873498535156244</v>
      </c>
      <c r="K19" s="230">
        <f t="shared" si="5"/>
        <v>77.035803222656241</v>
      </c>
      <c r="L19" s="230">
        <f t="shared" si="5"/>
        <v>77.197796630859443</v>
      </c>
      <c r="M19" s="230">
        <f t="shared" si="5"/>
        <v>77.357702636718741</v>
      </c>
      <c r="N19" s="230">
        <f t="shared" si="5"/>
        <v>77.496597290039091</v>
      </c>
      <c r="O19" s="230">
        <f t="shared" si="5"/>
        <v>77.614352416992148</v>
      </c>
      <c r="P19" s="230">
        <f t="shared" si="5"/>
        <v>77.737948608398398</v>
      </c>
      <c r="Q19" s="230">
        <f t="shared" si="5"/>
        <v>77.853900146484435</v>
      </c>
      <c r="R19" s="230">
        <f t="shared" si="5"/>
        <v>77.976599121093741</v>
      </c>
      <c r="S19" s="230">
        <f t="shared" si="5"/>
        <v>78.107702636718741</v>
      </c>
      <c r="T19" s="230">
        <f t="shared" si="5"/>
        <v>78.303002929687494</v>
      </c>
      <c r="U19" s="230">
        <f t="shared" si="5"/>
        <v>78.498751831054648</v>
      </c>
      <c r="V19" s="230">
        <f t="shared" si="5"/>
        <v>78.694949340820344</v>
      </c>
      <c r="W19" s="230">
        <f t="shared" si="5"/>
        <v>78.891751098632838</v>
      </c>
      <c r="X19" s="230">
        <f t="shared" si="5"/>
        <v>79.089001464843747</v>
      </c>
      <c r="Y19" s="230">
        <f t="shared" si="5"/>
        <v>79.286700439453185</v>
      </c>
      <c r="Z19" s="230">
        <f t="shared" si="5"/>
        <v>79.485003662109435</v>
      </c>
    </row>
    <row r="20" spans="1:26">
      <c r="A20" s="17">
        <v>9</v>
      </c>
      <c r="B20" s="16" t="s">
        <v>0</v>
      </c>
      <c r="C20" s="16"/>
      <c r="D20" s="51"/>
      <c r="E20" s="87">
        <v>0</v>
      </c>
      <c r="F20" s="87">
        <v>0</v>
      </c>
      <c r="G20" s="87">
        <v>0</v>
      </c>
      <c r="H20" s="87">
        <v>0</v>
      </c>
      <c r="I20" s="87">
        <v>0</v>
      </c>
      <c r="J20" s="87">
        <v>0</v>
      </c>
      <c r="K20" s="86">
        <v>0</v>
      </c>
      <c r="L20" s="86">
        <v>0</v>
      </c>
      <c r="M20" s="86">
        <v>0</v>
      </c>
      <c r="N20" s="86">
        <v>0</v>
      </c>
      <c r="O20" s="86">
        <v>0</v>
      </c>
      <c r="P20" s="86">
        <v>0</v>
      </c>
      <c r="Q20" s="86">
        <v>0</v>
      </c>
      <c r="R20" s="86">
        <v>0</v>
      </c>
      <c r="S20" s="86">
        <v>0</v>
      </c>
      <c r="T20" s="86">
        <v>0</v>
      </c>
      <c r="U20" s="86">
        <v>0</v>
      </c>
      <c r="V20" s="86">
        <v>0</v>
      </c>
      <c r="W20" s="86">
        <v>0</v>
      </c>
      <c r="X20" s="86">
        <v>0</v>
      </c>
      <c r="Y20" s="86">
        <v>0</v>
      </c>
      <c r="Z20" s="86">
        <v>0</v>
      </c>
    </row>
    <row r="21" spans="1:26">
      <c r="A21" s="17">
        <v>10</v>
      </c>
      <c r="B21" s="22" t="s">
        <v>156</v>
      </c>
      <c r="C21" s="20"/>
      <c r="D21" s="54"/>
      <c r="E21" s="56">
        <f t="shared" ref="E21:N21" si="6">E18+E19+E20</f>
        <v>559.79700000000003</v>
      </c>
      <c r="F21" s="56">
        <f t="shared" si="6"/>
        <v>651.15091113999995</v>
      </c>
      <c r="G21" s="56">
        <f t="shared" si="6"/>
        <v>592.45123596191434</v>
      </c>
      <c r="H21" s="56">
        <f t="shared" si="6"/>
        <v>589.40377807617244</v>
      </c>
      <c r="I21" s="56">
        <f t="shared" si="6"/>
        <v>588.17786712646466</v>
      </c>
      <c r="J21" s="56">
        <f t="shared" si="6"/>
        <v>589.36348876953127</v>
      </c>
      <c r="K21" s="56">
        <f t="shared" si="6"/>
        <v>590.60782470703123</v>
      </c>
      <c r="L21" s="56">
        <f t="shared" si="6"/>
        <v>591.8497741699224</v>
      </c>
      <c r="M21" s="56">
        <f t="shared" si="6"/>
        <v>593.07572021484373</v>
      </c>
      <c r="N21" s="56">
        <f t="shared" si="6"/>
        <v>594.14057922363304</v>
      </c>
      <c r="O21" s="56">
        <f t="shared" ref="O21:Z21" si="7">O18+O19+O20</f>
        <v>595.04336853027314</v>
      </c>
      <c r="P21" s="56">
        <f t="shared" si="7"/>
        <v>595.99093933105439</v>
      </c>
      <c r="Q21" s="56">
        <f t="shared" si="7"/>
        <v>596.87990112304738</v>
      </c>
      <c r="R21" s="56">
        <f t="shared" si="7"/>
        <v>597.82059326171873</v>
      </c>
      <c r="S21" s="56">
        <f t="shared" si="7"/>
        <v>598.82572021484373</v>
      </c>
      <c r="T21" s="56">
        <f t="shared" si="7"/>
        <v>600.32302246093752</v>
      </c>
      <c r="U21" s="56">
        <f t="shared" si="7"/>
        <v>601.82376403808564</v>
      </c>
      <c r="V21" s="56">
        <f t="shared" si="7"/>
        <v>603.32794494628934</v>
      </c>
      <c r="W21" s="56">
        <f t="shared" si="7"/>
        <v>604.83675842285186</v>
      </c>
      <c r="X21" s="56">
        <f t="shared" si="7"/>
        <v>606.3490112304687</v>
      </c>
      <c r="Y21" s="56">
        <f t="shared" si="7"/>
        <v>607.86470336914113</v>
      </c>
      <c r="Z21" s="56">
        <f t="shared" si="7"/>
        <v>609.38502807617238</v>
      </c>
    </row>
    <row r="22" spans="1:26">
      <c r="A22" s="23"/>
      <c r="B22" s="24"/>
      <c r="C22" s="25"/>
      <c r="D22" s="57"/>
      <c r="E22" s="58"/>
      <c r="F22" s="58"/>
      <c r="G22" s="58"/>
      <c r="H22" s="58"/>
      <c r="I22" s="58"/>
      <c r="J22" s="58"/>
      <c r="K22" s="59"/>
      <c r="L22" s="59"/>
      <c r="M22" s="59"/>
      <c r="N22" s="59"/>
      <c r="O22" s="59"/>
      <c r="P22" s="59"/>
      <c r="Q22" s="59"/>
      <c r="R22" s="59"/>
      <c r="S22" s="59"/>
      <c r="T22" s="59"/>
      <c r="U22" s="59"/>
      <c r="V22" s="59"/>
      <c r="W22" s="59"/>
      <c r="X22" s="59"/>
      <c r="Y22" s="59"/>
      <c r="Z22" s="260"/>
    </row>
    <row r="23" spans="1:26" ht="15.75" customHeight="1">
      <c r="B23" s="208" t="s">
        <v>98</v>
      </c>
      <c r="C23" s="18"/>
      <c r="D23" s="17"/>
      <c r="E23" s="17"/>
      <c r="F23" s="17"/>
      <c r="G23" s="60"/>
      <c r="H23" s="60"/>
      <c r="I23" s="60"/>
      <c r="J23" s="60"/>
      <c r="K23" s="60"/>
      <c r="L23" s="60"/>
      <c r="M23" s="60"/>
      <c r="N23" s="60"/>
      <c r="O23" s="60"/>
      <c r="P23" s="60"/>
      <c r="Q23" s="60"/>
      <c r="R23" s="60"/>
    </row>
    <row r="24" spans="1:26">
      <c r="A24" s="62"/>
      <c r="B24" s="22" t="s">
        <v>260</v>
      </c>
      <c r="C24" s="26"/>
      <c r="D24" s="252" t="s">
        <v>342</v>
      </c>
      <c r="E24" s="253"/>
      <c r="F24" s="253"/>
      <c r="G24" s="254"/>
      <c r="H24" s="61"/>
      <c r="I24" s="61"/>
      <c r="J24" s="61"/>
      <c r="K24" s="61"/>
      <c r="L24" s="61"/>
      <c r="M24" s="61"/>
      <c r="N24" s="61"/>
      <c r="O24" s="62"/>
      <c r="P24" s="62"/>
      <c r="Q24" s="62"/>
      <c r="R24" s="62"/>
    </row>
    <row r="25" spans="1:26">
      <c r="A25" s="62"/>
      <c r="B25" s="27" t="s">
        <v>39</v>
      </c>
      <c r="D25" s="63" t="s">
        <v>307</v>
      </c>
      <c r="E25" s="50" t="s">
        <v>15</v>
      </c>
      <c r="F25" s="50" t="s">
        <v>16</v>
      </c>
      <c r="G25" s="50" t="s">
        <v>18</v>
      </c>
      <c r="H25" s="50" t="s">
        <v>19</v>
      </c>
      <c r="I25" s="50" t="s">
        <v>22</v>
      </c>
      <c r="J25" s="50" t="s">
        <v>23</v>
      </c>
      <c r="K25" s="50" t="s">
        <v>25</v>
      </c>
      <c r="L25" s="50" t="s">
        <v>26</v>
      </c>
      <c r="M25" s="50" t="s">
        <v>27</v>
      </c>
      <c r="N25" s="50" t="s">
        <v>28</v>
      </c>
      <c r="O25" s="258" t="s">
        <v>376</v>
      </c>
      <c r="P25" s="258" t="s">
        <v>377</v>
      </c>
      <c r="Q25" s="258" t="s">
        <v>378</v>
      </c>
      <c r="R25" s="258" t="s">
        <v>379</v>
      </c>
      <c r="S25" s="258" t="s">
        <v>380</v>
      </c>
      <c r="T25" s="258" t="s">
        <v>381</v>
      </c>
      <c r="U25" s="258" t="s">
        <v>382</v>
      </c>
      <c r="V25" s="258" t="s">
        <v>383</v>
      </c>
      <c r="W25" s="258" t="s">
        <v>384</v>
      </c>
      <c r="X25" s="258" t="s">
        <v>385</v>
      </c>
      <c r="Y25" s="258" t="s">
        <v>386</v>
      </c>
      <c r="Z25" s="258" t="s">
        <v>387</v>
      </c>
    </row>
    <row r="26" spans="1:26">
      <c r="A26" s="111" t="s">
        <v>48</v>
      </c>
      <c r="B26" s="10"/>
      <c r="C26" s="30"/>
      <c r="D26" s="237"/>
      <c r="E26" s="85"/>
      <c r="F26" s="85"/>
      <c r="G26" s="85"/>
      <c r="H26" s="85"/>
      <c r="I26" s="85"/>
      <c r="J26" s="85"/>
      <c r="K26" s="86"/>
      <c r="L26" s="86"/>
      <c r="M26" s="86"/>
      <c r="N26" s="86"/>
      <c r="O26" s="86"/>
      <c r="P26" s="86"/>
      <c r="Q26" s="86"/>
      <c r="R26" s="86"/>
      <c r="S26" s="86"/>
      <c r="T26" s="86"/>
      <c r="U26" s="86"/>
      <c r="V26" s="86"/>
      <c r="W26" s="86"/>
      <c r="X26" s="86"/>
      <c r="Y26" s="86"/>
      <c r="Z26" s="86"/>
    </row>
    <row r="27" spans="1:26">
      <c r="A27" s="111" t="s">
        <v>49</v>
      </c>
      <c r="B27" s="10"/>
      <c r="C27" s="30"/>
      <c r="D27" s="64"/>
      <c r="E27" s="85"/>
      <c r="F27" s="85"/>
      <c r="G27" s="85"/>
      <c r="H27" s="85"/>
      <c r="I27" s="85"/>
      <c r="J27" s="85"/>
      <c r="K27" s="86"/>
      <c r="L27" s="86"/>
      <c r="M27" s="86"/>
      <c r="N27" s="86"/>
      <c r="O27" s="86"/>
      <c r="P27" s="86"/>
      <c r="Q27" s="86"/>
      <c r="R27" s="86"/>
      <c r="S27" s="86"/>
      <c r="T27" s="86"/>
      <c r="U27" s="86"/>
      <c r="V27" s="86"/>
      <c r="W27" s="86"/>
      <c r="X27" s="86"/>
      <c r="Y27" s="86"/>
      <c r="Z27" s="86"/>
    </row>
    <row r="28" spans="1:26">
      <c r="A28" s="111" t="s">
        <v>50</v>
      </c>
      <c r="B28" s="10"/>
      <c r="C28" s="30"/>
      <c r="D28" s="64"/>
      <c r="E28" s="85"/>
      <c r="F28" s="85"/>
      <c r="G28" s="85"/>
      <c r="H28" s="85"/>
      <c r="I28" s="85"/>
      <c r="J28" s="85"/>
      <c r="K28" s="86"/>
      <c r="L28" s="86"/>
      <c r="M28" s="86"/>
      <c r="N28" s="86"/>
      <c r="O28" s="86"/>
      <c r="P28" s="86"/>
      <c r="Q28" s="86"/>
      <c r="R28" s="86"/>
      <c r="S28" s="86"/>
      <c r="T28" s="86"/>
      <c r="U28" s="86"/>
      <c r="V28" s="86"/>
      <c r="W28" s="86"/>
      <c r="X28" s="86"/>
      <c r="Y28" s="86"/>
      <c r="Z28" s="86"/>
    </row>
    <row r="29" spans="1:26">
      <c r="A29" s="111" t="s">
        <v>51</v>
      </c>
      <c r="B29" s="10"/>
      <c r="C29" s="30"/>
      <c r="D29" s="64"/>
      <c r="E29" s="85"/>
      <c r="F29" s="85"/>
      <c r="G29" s="85"/>
      <c r="H29" s="85"/>
      <c r="I29" s="85"/>
      <c r="J29" s="85"/>
      <c r="K29" s="86"/>
      <c r="L29" s="86"/>
      <c r="M29" s="86"/>
      <c r="N29" s="86"/>
      <c r="O29" s="86"/>
      <c r="P29" s="86"/>
      <c r="Q29" s="86"/>
      <c r="R29" s="86"/>
      <c r="S29" s="86"/>
      <c r="T29" s="86"/>
      <c r="U29" s="86"/>
      <c r="V29" s="86"/>
      <c r="W29" s="86"/>
      <c r="X29" s="86"/>
      <c r="Y29" s="86"/>
      <c r="Z29" s="86"/>
    </row>
    <row r="30" spans="1:26">
      <c r="A30" s="111" t="s">
        <v>52</v>
      </c>
      <c r="B30" s="28"/>
      <c r="C30" s="29"/>
      <c r="D30" s="64"/>
      <c r="E30" s="85"/>
      <c r="F30" s="85"/>
      <c r="G30" s="85"/>
      <c r="H30" s="85"/>
      <c r="I30" s="85"/>
      <c r="J30" s="85"/>
      <c r="K30" s="86"/>
      <c r="L30" s="86"/>
      <c r="M30" s="86"/>
      <c r="N30" s="86"/>
      <c r="O30" s="86"/>
      <c r="P30" s="86"/>
      <c r="Q30" s="86"/>
      <c r="R30" s="86"/>
      <c r="S30" s="86"/>
      <c r="T30" s="86"/>
      <c r="U30" s="86"/>
      <c r="V30" s="86"/>
      <c r="W30" s="86"/>
      <c r="X30" s="86"/>
      <c r="Y30" s="86"/>
      <c r="Z30" s="86"/>
    </row>
    <row r="31" spans="1:26">
      <c r="A31" s="111" t="s">
        <v>53</v>
      </c>
      <c r="B31" s="10"/>
      <c r="C31" s="30"/>
      <c r="D31" s="64"/>
      <c r="E31" s="85"/>
      <c r="F31" s="85"/>
      <c r="G31" s="85"/>
      <c r="H31" s="85"/>
      <c r="I31" s="85"/>
      <c r="J31" s="85"/>
      <c r="K31" s="86"/>
      <c r="L31" s="86"/>
      <c r="M31" s="86"/>
      <c r="N31" s="86"/>
      <c r="O31" s="86"/>
      <c r="P31" s="86"/>
      <c r="Q31" s="86"/>
      <c r="R31" s="86"/>
      <c r="S31" s="86"/>
      <c r="T31" s="86"/>
      <c r="U31" s="86"/>
      <c r="V31" s="86"/>
      <c r="W31" s="86"/>
      <c r="X31" s="86"/>
      <c r="Y31" s="86"/>
      <c r="Z31" s="86"/>
    </row>
    <row r="32" spans="1:26">
      <c r="A32" s="111" t="s">
        <v>54</v>
      </c>
      <c r="B32" s="31"/>
      <c r="C32" s="33"/>
      <c r="D32" s="64"/>
      <c r="E32" s="89"/>
      <c r="F32" s="89"/>
      <c r="G32" s="89"/>
      <c r="H32" s="89"/>
      <c r="I32" s="89"/>
      <c r="J32" s="89"/>
      <c r="K32" s="90"/>
      <c r="L32" s="90"/>
      <c r="M32" s="90"/>
      <c r="N32" s="90"/>
      <c r="O32" s="90"/>
      <c r="P32" s="90"/>
      <c r="Q32" s="90"/>
      <c r="R32" s="90"/>
      <c r="S32" s="90"/>
      <c r="T32" s="90"/>
      <c r="U32" s="90"/>
      <c r="V32" s="90"/>
      <c r="W32" s="90"/>
      <c r="X32" s="90"/>
      <c r="Y32" s="90"/>
      <c r="Z32" s="90"/>
    </row>
    <row r="33" spans="1:26">
      <c r="A33" s="111"/>
      <c r="B33" s="35"/>
      <c r="D33" s="16"/>
      <c r="E33" s="75"/>
      <c r="F33" s="75"/>
      <c r="G33" s="75"/>
      <c r="H33" s="75"/>
      <c r="I33" s="75"/>
      <c r="J33" s="75"/>
      <c r="K33" s="76"/>
      <c r="L33" s="76"/>
      <c r="M33" s="261"/>
      <c r="N33" s="261"/>
      <c r="O33" s="261"/>
      <c r="P33" s="261"/>
      <c r="Q33" s="261"/>
      <c r="R33" s="261"/>
      <c r="S33" s="261"/>
      <c r="T33" s="261"/>
      <c r="U33" s="261"/>
      <c r="V33" s="261"/>
      <c r="W33" s="261"/>
      <c r="X33" s="261"/>
      <c r="Y33" s="261"/>
      <c r="Z33" s="262"/>
    </row>
    <row r="34" spans="1:26">
      <c r="A34" s="111"/>
      <c r="B34" s="22" t="s">
        <v>261</v>
      </c>
      <c r="C34" s="26"/>
      <c r="D34" s="22"/>
      <c r="E34" s="82"/>
      <c r="F34" s="82"/>
      <c r="G34" s="82"/>
      <c r="H34" s="82"/>
      <c r="I34" s="82"/>
      <c r="J34" s="82"/>
      <c r="K34" s="79"/>
      <c r="L34" s="79"/>
      <c r="M34" s="79"/>
      <c r="N34" s="79"/>
      <c r="O34" s="79"/>
      <c r="P34" s="79"/>
      <c r="Q34" s="79"/>
      <c r="R34" s="79"/>
      <c r="S34" s="79"/>
      <c r="T34" s="79"/>
      <c r="U34" s="79"/>
      <c r="V34" s="79"/>
      <c r="W34" s="79"/>
      <c r="X34" s="79"/>
      <c r="Y34" s="79"/>
      <c r="Z34" s="80"/>
    </row>
    <row r="35" spans="1:26">
      <c r="A35" s="111"/>
      <c r="B35" s="27" t="s">
        <v>32</v>
      </c>
      <c r="D35" s="63" t="s">
        <v>307</v>
      </c>
      <c r="E35" s="50" t="s">
        <v>15</v>
      </c>
      <c r="F35" s="50" t="s">
        <v>16</v>
      </c>
      <c r="G35" s="50" t="s">
        <v>18</v>
      </c>
      <c r="H35" s="50" t="s">
        <v>19</v>
      </c>
      <c r="I35" s="50" t="s">
        <v>22</v>
      </c>
      <c r="J35" s="50" t="s">
        <v>23</v>
      </c>
      <c r="K35" s="50" t="s">
        <v>25</v>
      </c>
      <c r="L35" s="50" t="s">
        <v>26</v>
      </c>
      <c r="M35" s="50" t="s">
        <v>27</v>
      </c>
      <c r="N35" s="50" t="s">
        <v>28</v>
      </c>
      <c r="O35" s="258" t="s">
        <v>376</v>
      </c>
      <c r="P35" s="258" t="s">
        <v>377</v>
      </c>
      <c r="Q35" s="258" t="s">
        <v>378</v>
      </c>
      <c r="R35" s="258" t="s">
        <v>379</v>
      </c>
      <c r="S35" s="258" t="s">
        <v>380</v>
      </c>
      <c r="T35" s="258" t="s">
        <v>381</v>
      </c>
      <c r="U35" s="258" t="s">
        <v>382</v>
      </c>
      <c r="V35" s="258" t="s">
        <v>383</v>
      </c>
      <c r="W35" s="258" t="s">
        <v>384</v>
      </c>
      <c r="X35" s="258" t="s">
        <v>385</v>
      </c>
      <c r="Y35" s="258" t="s">
        <v>386</v>
      </c>
      <c r="Z35" s="258" t="s">
        <v>387</v>
      </c>
    </row>
    <row r="36" spans="1:26">
      <c r="A36" s="111" t="s">
        <v>55</v>
      </c>
      <c r="B36" s="10" t="s">
        <v>388</v>
      </c>
      <c r="C36" s="229"/>
      <c r="D36" s="228" t="s">
        <v>309</v>
      </c>
      <c r="E36" s="91">
        <v>195</v>
      </c>
      <c r="F36" s="91">
        <v>195</v>
      </c>
      <c r="G36" s="91">
        <v>195</v>
      </c>
      <c r="H36" s="91">
        <v>195</v>
      </c>
      <c r="I36" s="91">
        <v>195</v>
      </c>
      <c r="J36" s="91">
        <v>195</v>
      </c>
      <c r="K36" s="265">
        <v>195</v>
      </c>
      <c r="L36" s="265">
        <v>195</v>
      </c>
      <c r="M36" s="265">
        <v>195</v>
      </c>
      <c r="N36" s="265">
        <v>195</v>
      </c>
      <c r="O36" s="265">
        <v>195</v>
      </c>
      <c r="P36" s="265">
        <v>195</v>
      </c>
      <c r="Q36" s="265">
        <v>195</v>
      </c>
      <c r="R36" s="265">
        <v>195</v>
      </c>
      <c r="S36" s="265">
        <v>195</v>
      </c>
      <c r="T36" s="265">
        <v>195</v>
      </c>
      <c r="U36" s="265">
        <v>195</v>
      </c>
      <c r="V36" s="265">
        <v>195</v>
      </c>
      <c r="W36" s="265">
        <v>195</v>
      </c>
      <c r="X36" s="265">
        <v>195</v>
      </c>
      <c r="Y36" s="265">
        <v>195</v>
      </c>
      <c r="Z36" s="265">
        <v>195</v>
      </c>
    </row>
    <row r="37" spans="1:26" ht="31.2">
      <c r="A37" s="111" t="s">
        <v>56</v>
      </c>
      <c r="B37" s="10" t="s">
        <v>389</v>
      </c>
      <c r="C37" s="229"/>
      <c r="D37" s="228" t="s">
        <v>312</v>
      </c>
      <c r="E37" s="85">
        <v>40</v>
      </c>
      <c r="F37" s="85">
        <v>40</v>
      </c>
      <c r="G37" s="85">
        <v>40</v>
      </c>
      <c r="H37" s="85">
        <v>40</v>
      </c>
      <c r="I37" s="85">
        <v>40</v>
      </c>
      <c r="J37" s="85">
        <v>40</v>
      </c>
      <c r="K37" s="259">
        <v>40</v>
      </c>
      <c r="L37" s="259">
        <v>40</v>
      </c>
      <c r="M37" s="259">
        <v>40</v>
      </c>
      <c r="N37" s="259">
        <v>40</v>
      </c>
      <c r="O37" s="259">
        <v>40</v>
      </c>
      <c r="P37" s="259">
        <v>40</v>
      </c>
      <c r="Q37" s="259">
        <v>40</v>
      </c>
      <c r="R37" s="259">
        <v>40</v>
      </c>
      <c r="S37" s="259">
        <v>40</v>
      </c>
      <c r="T37" s="259">
        <v>40</v>
      </c>
      <c r="U37" s="259">
        <v>40</v>
      </c>
      <c r="V37" s="259">
        <v>40</v>
      </c>
      <c r="W37" s="259">
        <v>40</v>
      </c>
      <c r="X37" s="259">
        <v>40</v>
      </c>
      <c r="Y37" s="259">
        <v>40</v>
      </c>
      <c r="Z37" s="259">
        <v>40</v>
      </c>
    </row>
    <row r="38" spans="1:26">
      <c r="A38" s="111" t="s">
        <v>180</v>
      </c>
      <c r="B38" s="10" t="s">
        <v>390</v>
      </c>
      <c r="C38" s="229"/>
      <c r="D38" s="228" t="s">
        <v>311</v>
      </c>
      <c r="E38" s="85">
        <v>118</v>
      </c>
      <c r="F38" s="85">
        <v>118</v>
      </c>
      <c r="G38" s="85">
        <v>118</v>
      </c>
      <c r="H38" s="85">
        <v>118</v>
      </c>
      <c r="I38" s="85">
        <v>0</v>
      </c>
      <c r="J38" s="85">
        <v>0</v>
      </c>
      <c r="K38" s="259">
        <v>0</v>
      </c>
      <c r="L38" s="259">
        <v>0</v>
      </c>
      <c r="M38" s="259">
        <v>0</v>
      </c>
      <c r="N38" s="259">
        <v>0</v>
      </c>
      <c r="O38" s="259">
        <v>0</v>
      </c>
      <c r="P38" s="259">
        <v>0</v>
      </c>
      <c r="Q38" s="259">
        <v>0</v>
      </c>
      <c r="R38" s="259">
        <v>0</v>
      </c>
      <c r="S38" s="259">
        <v>0</v>
      </c>
      <c r="T38" s="259">
        <v>0</v>
      </c>
      <c r="U38" s="259">
        <v>0</v>
      </c>
      <c r="V38" s="259">
        <v>0</v>
      </c>
      <c r="W38" s="259">
        <v>0</v>
      </c>
      <c r="X38" s="259">
        <v>0</v>
      </c>
      <c r="Y38" s="259">
        <v>0</v>
      </c>
      <c r="Z38" s="259">
        <v>0</v>
      </c>
    </row>
    <row r="39" spans="1:26">
      <c r="A39" s="111" t="s">
        <v>181</v>
      </c>
      <c r="B39" s="10" t="s">
        <v>391</v>
      </c>
      <c r="C39" s="229"/>
      <c r="D39" s="228" t="s">
        <v>311</v>
      </c>
      <c r="E39" s="85">
        <v>118</v>
      </c>
      <c r="F39" s="85">
        <v>118</v>
      </c>
      <c r="G39" s="85">
        <v>118</v>
      </c>
      <c r="H39" s="85">
        <v>118</v>
      </c>
      <c r="I39" s="85">
        <v>0</v>
      </c>
      <c r="J39" s="85">
        <v>0</v>
      </c>
      <c r="K39" s="259">
        <v>0</v>
      </c>
      <c r="L39" s="259">
        <v>0</v>
      </c>
      <c r="M39" s="259">
        <v>0</v>
      </c>
      <c r="N39" s="259">
        <v>0</v>
      </c>
      <c r="O39" s="259">
        <v>0</v>
      </c>
      <c r="P39" s="259">
        <v>0</v>
      </c>
      <c r="Q39" s="259">
        <v>0</v>
      </c>
      <c r="R39" s="259">
        <v>0</v>
      </c>
      <c r="S39" s="259">
        <v>0</v>
      </c>
      <c r="T39" s="259">
        <v>0</v>
      </c>
      <c r="U39" s="259">
        <v>0</v>
      </c>
      <c r="V39" s="259">
        <v>0</v>
      </c>
      <c r="W39" s="259">
        <v>0</v>
      </c>
      <c r="X39" s="259">
        <v>0</v>
      </c>
      <c r="Y39" s="259">
        <v>0</v>
      </c>
      <c r="Z39" s="259">
        <v>0</v>
      </c>
    </row>
    <row r="40" spans="1:26">
      <c r="A40" s="111" t="s">
        <v>182</v>
      </c>
      <c r="B40" s="10" t="s">
        <v>392</v>
      </c>
      <c r="C40" s="229"/>
      <c r="D40" s="228" t="s">
        <v>309</v>
      </c>
      <c r="E40" s="85">
        <v>92</v>
      </c>
      <c r="F40" s="85">
        <v>92</v>
      </c>
      <c r="G40" s="85">
        <v>92</v>
      </c>
      <c r="H40" s="85">
        <v>92</v>
      </c>
      <c r="I40" s="85">
        <v>92</v>
      </c>
      <c r="J40" s="85">
        <v>92</v>
      </c>
      <c r="K40" s="259">
        <v>92</v>
      </c>
      <c r="L40" s="259">
        <v>92</v>
      </c>
      <c r="M40" s="259">
        <v>92</v>
      </c>
      <c r="N40" s="259">
        <v>92</v>
      </c>
      <c r="O40" s="259">
        <v>92</v>
      </c>
      <c r="P40" s="259">
        <v>92</v>
      </c>
      <c r="Q40" s="259">
        <v>92</v>
      </c>
      <c r="R40" s="259">
        <v>92</v>
      </c>
      <c r="S40" s="259">
        <v>92</v>
      </c>
      <c r="T40" s="259">
        <v>92</v>
      </c>
      <c r="U40" s="259">
        <v>92</v>
      </c>
      <c r="V40" s="259">
        <v>92</v>
      </c>
      <c r="W40" s="259">
        <v>92</v>
      </c>
      <c r="X40" s="259">
        <v>92</v>
      </c>
      <c r="Y40" s="259">
        <v>92</v>
      </c>
      <c r="Z40" s="259">
        <v>92</v>
      </c>
    </row>
    <row r="41" spans="1:26">
      <c r="A41" s="111" t="s">
        <v>183</v>
      </c>
      <c r="B41" s="10" t="s">
        <v>393</v>
      </c>
      <c r="C41" s="229"/>
      <c r="D41" s="228" t="s">
        <v>309</v>
      </c>
      <c r="E41" s="230">
        <v>17</v>
      </c>
      <c r="F41" s="230">
        <v>17</v>
      </c>
      <c r="G41" s="230">
        <v>17.003580416929882</v>
      </c>
      <c r="H41" s="230">
        <v>17.003580416929882</v>
      </c>
      <c r="I41" s="230">
        <v>17.003580416929882</v>
      </c>
      <c r="J41" s="230">
        <v>17.003580416929882</v>
      </c>
      <c r="K41" s="266">
        <v>17.003580416929882</v>
      </c>
      <c r="L41" s="266">
        <v>17.003580416929882</v>
      </c>
      <c r="M41" s="266">
        <v>17.003580416929882</v>
      </c>
      <c r="N41" s="266">
        <v>17.003580416929882</v>
      </c>
      <c r="O41" s="266">
        <v>17.003580416929882</v>
      </c>
      <c r="P41" s="266">
        <v>17.003580416929882</v>
      </c>
      <c r="Q41" s="266">
        <v>17.003580416929882</v>
      </c>
      <c r="R41" s="266">
        <v>17.003580416929882</v>
      </c>
      <c r="S41" s="266">
        <v>17.003580416929882</v>
      </c>
      <c r="T41" s="266">
        <v>17.003580416929882</v>
      </c>
      <c r="U41" s="266">
        <v>17.003580416929882</v>
      </c>
      <c r="V41" s="266">
        <v>17.003580416929882</v>
      </c>
      <c r="W41" s="266">
        <v>17.003580416929882</v>
      </c>
      <c r="X41" s="266">
        <v>17.003580416929882</v>
      </c>
      <c r="Y41" s="266">
        <v>17.003580416929882</v>
      </c>
      <c r="Z41" s="266">
        <v>17.003580416929882</v>
      </c>
    </row>
    <row r="42" spans="1:26">
      <c r="A42" s="111" t="s">
        <v>184</v>
      </c>
      <c r="B42" s="10" t="s">
        <v>394</v>
      </c>
      <c r="C42" s="229"/>
      <c r="D42" s="228" t="s">
        <v>309</v>
      </c>
      <c r="E42" s="230"/>
      <c r="F42" s="230"/>
      <c r="G42" s="230">
        <v>0</v>
      </c>
      <c r="H42" s="230">
        <v>0</v>
      </c>
      <c r="I42" s="230">
        <v>111</v>
      </c>
      <c r="J42" s="230">
        <v>111</v>
      </c>
      <c r="K42" s="266">
        <v>0</v>
      </c>
      <c r="L42" s="266">
        <v>0</v>
      </c>
      <c r="M42" s="266">
        <v>0</v>
      </c>
      <c r="N42" s="266">
        <v>0</v>
      </c>
      <c r="O42" s="266">
        <v>0</v>
      </c>
      <c r="P42" s="266">
        <v>0</v>
      </c>
      <c r="Q42" s="266">
        <v>0</v>
      </c>
      <c r="R42" s="266">
        <v>0</v>
      </c>
      <c r="S42" s="266">
        <v>0</v>
      </c>
      <c r="T42" s="266">
        <v>0</v>
      </c>
      <c r="U42" s="266">
        <v>0</v>
      </c>
      <c r="V42" s="266">
        <v>0</v>
      </c>
      <c r="W42" s="266">
        <v>0</v>
      </c>
      <c r="X42" s="266">
        <v>0</v>
      </c>
      <c r="Y42" s="266">
        <v>0</v>
      </c>
      <c r="Z42" s="266">
        <v>0</v>
      </c>
    </row>
    <row r="43" spans="1:26">
      <c r="A43" s="111"/>
      <c r="B43" s="143"/>
      <c r="C43" s="144"/>
      <c r="D43" s="145"/>
      <c r="E43" s="145"/>
      <c r="F43" s="145"/>
      <c r="G43" s="146"/>
      <c r="H43" s="146"/>
      <c r="I43" s="146"/>
      <c r="J43" s="146"/>
      <c r="K43" s="146"/>
      <c r="L43" s="146"/>
      <c r="M43" s="146"/>
      <c r="N43" s="146"/>
      <c r="O43" s="147"/>
      <c r="P43" s="147"/>
      <c r="Q43" s="263"/>
      <c r="R43" s="263"/>
      <c r="S43" s="263"/>
      <c r="T43" s="263"/>
      <c r="U43" s="263"/>
      <c r="V43" s="263"/>
      <c r="W43" s="263"/>
      <c r="X43" s="263"/>
      <c r="Y43" s="263"/>
      <c r="Z43" s="264"/>
    </row>
    <row r="44" spans="1:26" ht="31.2">
      <c r="A44" s="111">
        <v>11</v>
      </c>
      <c r="B44" s="37" t="s">
        <v>157</v>
      </c>
      <c r="C44" s="36"/>
      <c r="D44" s="66"/>
      <c r="E44" s="223">
        <f>SUM(E26:E32,E36:E42)</f>
        <v>580</v>
      </c>
      <c r="F44" s="223">
        <f t="shared" ref="F44:Z44" si="8">SUM(F26:F32,F36:F42)</f>
        <v>580</v>
      </c>
      <c r="G44" s="223">
        <f t="shared" si="8"/>
        <v>580.00358041692994</v>
      </c>
      <c r="H44" s="223">
        <f t="shared" si="8"/>
        <v>580.00358041692994</v>
      </c>
      <c r="I44" s="223">
        <f t="shared" si="8"/>
        <v>455.00358041692988</v>
      </c>
      <c r="J44" s="223">
        <f t="shared" si="8"/>
        <v>455.00358041692988</v>
      </c>
      <c r="K44" s="223">
        <f t="shared" si="8"/>
        <v>344.00358041692988</v>
      </c>
      <c r="L44" s="223">
        <f t="shared" si="8"/>
        <v>344.00358041692988</v>
      </c>
      <c r="M44" s="223">
        <f t="shared" si="8"/>
        <v>344.00358041692988</v>
      </c>
      <c r="N44" s="223">
        <f t="shared" si="8"/>
        <v>344.00358041692988</v>
      </c>
      <c r="O44" s="223">
        <f t="shared" si="8"/>
        <v>344.00358041692988</v>
      </c>
      <c r="P44" s="223">
        <f t="shared" si="8"/>
        <v>344.00358041692988</v>
      </c>
      <c r="Q44" s="223">
        <f t="shared" si="8"/>
        <v>344.00358041692988</v>
      </c>
      <c r="R44" s="223">
        <f t="shared" si="8"/>
        <v>344.00358041692988</v>
      </c>
      <c r="S44" s="223">
        <f t="shared" si="8"/>
        <v>344.00358041692988</v>
      </c>
      <c r="T44" s="223">
        <f t="shared" si="8"/>
        <v>344.00358041692988</v>
      </c>
      <c r="U44" s="223">
        <f t="shared" si="8"/>
        <v>344.00358041692988</v>
      </c>
      <c r="V44" s="223">
        <f t="shared" si="8"/>
        <v>344.00358041692988</v>
      </c>
      <c r="W44" s="223">
        <f t="shared" si="8"/>
        <v>344.00358041692988</v>
      </c>
      <c r="X44" s="223">
        <f t="shared" si="8"/>
        <v>344.00358041692988</v>
      </c>
      <c r="Y44" s="223">
        <f t="shared" si="8"/>
        <v>344.00358041692988</v>
      </c>
      <c r="Z44" s="223">
        <f t="shared" si="8"/>
        <v>344.00358041692988</v>
      </c>
    </row>
    <row r="45" spans="1:26">
      <c r="A45" s="62"/>
      <c r="B45" s="26"/>
      <c r="C45" s="26"/>
      <c r="D45" s="22"/>
      <c r="E45" s="77"/>
      <c r="F45" s="78"/>
      <c r="G45" s="78"/>
      <c r="H45" s="78"/>
      <c r="I45" s="78"/>
      <c r="J45" s="78"/>
      <c r="K45" s="78"/>
      <c r="L45" s="78"/>
      <c r="M45" s="78"/>
      <c r="N45" s="78"/>
      <c r="O45" s="79"/>
      <c r="P45" s="79"/>
      <c r="Q45" s="261"/>
      <c r="R45" s="261"/>
      <c r="S45" s="261"/>
      <c r="T45" s="261"/>
      <c r="U45" s="261"/>
      <c r="V45" s="261"/>
      <c r="W45" s="261"/>
      <c r="X45" s="261"/>
      <c r="Y45" s="261"/>
      <c r="Z45" s="262"/>
    </row>
    <row r="46" spans="1:26">
      <c r="A46" s="62"/>
      <c r="B46" s="22" t="s">
        <v>266</v>
      </c>
      <c r="C46" s="26"/>
      <c r="D46" s="16"/>
      <c r="E46" s="77"/>
      <c r="F46" s="78"/>
      <c r="G46" s="78"/>
      <c r="H46" s="78"/>
      <c r="I46" s="78"/>
      <c r="J46" s="78"/>
      <c r="K46" s="78"/>
      <c r="L46" s="78"/>
      <c r="M46" s="78"/>
      <c r="N46" s="78"/>
      <c r="O46" s="79"/>
      <c r="P46" s="79"/>
      <c r="Q46" s="267"/>
      <c r="R46" s="267"/>
      <c r="S46" s="267"/>
      <c r="T46" s="267"/>
      <c r="U46" s="267"/>
      <c r="V46" s="267"/>
      <c r="W46" s="267"/>
      <c r="X46" s="267"/>
      <c r="Y46" s="267"/>
      <c r="Z46" s="268"/>
    </row>
    <row r="47" spans="1:26">
      <c r="A47" s="62"/>
      <c r="B47" s="16" t="s">
        <v>31</v>
      </c>
      <c r="D47" s="63" t="s">
        <v>307</v>
      </c>
      <c r="E47" s="50" t="s">
        <v>15</v>
      </c>
      <c r="F47" s="50" t="s">
        <v>16</v>
      </c>
      <c r="G47" s="50" t="s">
        <v>18</v>
      </c>
      <c r="H47" s="50" t="s">
        <v>19</v>
      </c>
      <c r="I47" s="50" t="s">
        <v>22</v>
      </c>
      <c r="J47" s="50" t="s">
        <v>23</v>
      </c>
      <c r="K47" s="50" t="s">
        <v>25</v>
      </c>
      <c r="L47" s="50" t="s">
        <v>26</v>
      </c>
      <c r="M47" s="50" t="s">
        <v>27</v>
      </c>
      <c r="N47" s="50" t="s">
        <v>28</v>
      </c>
      <c r="O47" s="258" t="s">
        <v>376</v>
      </c>
      <c r="P47" s="258" t="s">
        <v>377</v>
      </c>
      <c r="Q47" s="258" t="s">
        <v>378</v>
      </c>
      <c r="R47" s="258" t="s">
        <v>379</v>
      </c>
      <c r="S47" s="258" t="s">
        <v>380</v>
      </c>
      <c r="T47" s="258" t="s">
        <v>381</v>
      </c>
      <c r="U47" s="258" t="s">
        <v>382</v>
      </c>
      <c r="V47" s="258" t="s">
        <v>383</v>
      </c>
      <c r="W47" s="258" t="s">
        <v>384</v>
      </c>
      <c r="X47" s="258" t="s">
        <v>385</v>
      </c>
      <c r="Y47" s="258" t="s">
        <v>386</v>
      </c>
      <c r="Z47" s="258" t="s">
        <v>387</v>
      </c>
    </row>
    <row r="48" spans="1:26">
      <c r="A48" s="111" t="s">
        <v>133</v>
      </c>
      <c r="B48" s="10" t="s">
        <v>395</v>
      </c>
      <c r="C48" s="30"/>
      <c r="D48" s="64" t="s">
        <v>321</v>
      </c>
      <c r="E48" s="91">
        <v>0</v>
      </c>
      <c r="F48" s="91">
        <v>0</v>
      </c>
      <c r="G48" s="91">
        <v>0</v>
      </c>
      <c r="H48" s="91">
        <v>0</v>
      </c>
      <c r="I48" s="91">
        <v>0</v>
      </c>
      <c r="J48" s="93">
        <v>0</v>
      </c>
      <c r="K48" s="92">
        <v>0</v>
      </c>
      <c r="L48" s="92">
        <v>0</v>
      </c>
      <c r="M48" s="92">
        <v>0</v>
      </c>
      <c r="N48" s="92">
        <v>0</v>
      </c>
      <c r="O48" s="92">
        <v>0</v>
      </c>
      <c r="P48" s="92">
        <v>0</v>
      </c>
      <c r="Q48" s="92">
        <v>0</v>
      </c>
      <c r="R48" s="92">
        <v>0</v>
      </c>
      <c r="S48" s="92">
        <v>0</v>
      </c>
      <c r="T48" s="92">
        <v>0</v>
      </c>
      <c r="U48" s="92">
        <v>0</v>
      </c>
      <c r="V48" s="92">
        <v>0</v>
      </c>
      <c r="W48" s="92">
        <v>0</v>
      </c>
      <c r="X48" s="92">
        <v>0</v>
      </c>
      <c r="Y48" s="92">
        <v>0</v>
      </c>
      <c r="Z48" s="92">
        <v>0</v>
      </c>
    </row>
    <row r="49" spans="1:26">
      <c r="A49" s="111" t="s">
        <v>134</v>
      </c>
      <c r="B49" s="10" t="s">
        <v>396</v>
      </c>
      <c r="C49" s="30"/>
      <c r="D49" s="64" t="s">
        <v>321</v>
      </c>
      <c r="E49" s="85">
        <v>0</v>
      </c>
      <c r="F49" s="85">
        <v>0</v>
      </c>
      <c r="G49" s="85">
        <v>0</v>
      </c>
      <c r="H49" s="85">
        <v>0</v>
      </c>
      <c r="I49" s="85">
        <v>0</v>
      </c>
      <c r="J49" s="94">
        <v>0</v>
      </c>
      <c r="K49" s="86">
        <v>0</v>
      </c>
      <c r="L49" s="86">
        <v>0</v>
      </c>
      <c r="M49" s="86">
        <v>0</v>
      </c>
      <c r="N49" s="86">
        <v>0</v>
      </c>
      <c r="O49" s="86">
        <v>0</v>
      </c>
      <c r="P49" s="86">
        <v>0</v>
      </c>
      <c r="Q49" s="86">
        <v>0</v>
      </c>
      <c r="R49" s="86">
        <v>0</v>
      </c>
      <c r="S49" s="86">
        <v>0</v>
      </c>
      <c r="T49" s="86">
        <v>0</v>
      </c>
      <c r="U49" s="86">
        <v>0</v>
      </c>
      <c r="V49" s="86">
        <v>0</v>
      </c>
      <c r="W49" s="86">
        <v>0</v>
      </c>
      <c r="X49" s="86">
        <v>0</v>
      </c>
      <c r="Y49" s="86">
        <v>0</v>
      </c>
      <c r="Z49" s="86">
        <v>0</v>
      </c>
    </row>
    <row r="50" spans="1:26">
      <c r="A50" s="111" t="s">
        <v>135</v>
      </c>
      <c r="B50" s="10"/>
      <c r="C50" s="30"/>
      <c r="D50" s="64"/>
      <c r="E50" s="85"/>
      <c r="F50" s="85"/>
      <c r="G50" s="85"/>
      <c r="H50" s="85"/>
      <c r="I50" s="85"/>
      <c r="J50" s="94"/>
      <c r="K50" s="86"/>
      <c r="L50" s="86"/>
      <c r="M50" s="86"/>
      <c r="N50" s="86"/>
      <c r="O50" s="86"/>
      <c r="P50" s="86"/>
      <c r="Q50" s="86"/>
      <c r="R50" s="86"/>
      <c r="S50" s="86"/>
      <c r="T50" s="86"/>
      <c r="U50" s="86"/>
      <c r="V50" s="86"/>
      <c r="W50" s="86"/>
      <c r="X50" s="86"/>
      <c r="Y50" s="86"/>
      <c r="Z50" s="86"/>
    </row>
    <row r="51" spans="1:26">
      <c r="A51" s="111" t="s">
        <v>136</v>
      </c>
      <c r="B51" s="10"/>
      <c r="C51" s="30"/>
      <c r="D51" s="64"/>
      <c r="E51" s="85"/>
      <c r="F51" s="85"/>
      <c r="G51" s="85"/>
      <c r="H51" s="85"/>
      <c r="I51" s="85"/>
      <c r="J51" s="94"/>
      <c r="K51" s="86"/>
      <c r="L51" s="86"/>
      <c r="M51" s="86"/>
      <c r="N51" s="86"/>
      <c r="O51" s="86"/>
      <c r="P51" s="86"/>
      <c r="Q51" s="86"/>
      <c r="R51" s="86"/>
      <c r="S51" s="86"/>
      <c r="T51" s="86"/>
      <c r="U51" s="86"/>
      <c r="V51" s="86"/>
      <c r="W51" s="86"/>
      <c r="X51" s="86"/>
      <c r="Y51" s="86"/>
      <c r="Z51" s="86"/>
    </row>
    <row r="52" spans="1:26">
      <c r="A52" s="111" t="s">
        <v>137</v>
      </c>
      <c r="B52" s="10"/>
      <c r="C52" s="30"/>
      <c r="D52" s="64"/>
      <c r="E52" s="85"/>
      <c r="F52" s="85"/>
      <c r="G52" s="85"/>
      <c r="H52" s="85"/>
      <c r="I52" s="85"/>
      <c r="J52" s="94"/>
      <c r="K52" s="86"/>
      <c r="L52" s="86"/>
      <c r="M52" s="86"/>
      <c r="N52" s="86"/>
      <c r="O52" s="86"/>
      <c r="P52" s="86"/>
      <c r="Q52" s="86"/>
      <c r="R52" s="86"/>
      <c r="S52" s="86"/>
      <c r="T52" s="86"/>
      <c r="U52" s="86"/>
      <c r="V52" s="86"/>
      <c r="W52" s="86"/>
      <c r="X52" s="86"/>
      <c r="Y52" s="86"/>
      <c r="Z52" s="86"/>
    </row>
    <row r="53" spans="1:26">
      <c r="A53" s="111" t="s">
        <v>138</v>
      </c>
      <c r="B53" s="10"/>
      <c r="C53" s="30"/>
      <c r="D53" s="64"/>
      <c r="E53" s="85"/>
      <c r="F53" s="85"/>
      <c r="G53" s="85"/>
      <c r="H53" s="85"/>
      <c r="I53" s="85"/>
      <c r="J53" s="94"/>
      <c r="K53" s="86"/>
      <c r="L53" s="86"/>
      <c r="M53" s="86"/>
      <c r="N53" s="86"/>
      <c r="O53" s="86"/>
      <c r="P53" s="86"/>
      <c r="Q53" s="86"/>
      <c r="R53" s="86"/>
      <c r="S53" s="86"/>
      <c r="T53" s="86"/>
      <c r="U53" s="86"/>
      <c r="V53" s="86"/>
      <c r="W53" s="86"/>
      <c r="X53" s="86"/>
      <c r="Y53" s="86"/>
      <c r="Z53" s="86"/>
    </row>
    <row r="54" spans="1:26">
      <c r="A54" s="111" t="s">
        <v>139</v>
      </c>
      <c r="B54" s="10"/>
      <c r="C54" s="30"/>
      <c r="D54" s="64"/>
      <c r="E54" s="85"/>
      <c r="F54" s="85"/>
      <c r="G54" s="85"/>
      <c r="H54" s="85"/>
      <c r="I54" s="85"/>
      <c r="J54" s="94"/>
      <c r="K54" s="86"/>
      <c r="L54" s="86"/>
      <c r="M54" s="86"/>
      <c r="N54" s="86"/>
      <c r="O54" s="86"/>
      <c r="P54" s="86"/>
      <c r="Q54" s="86"/>
      <c r="R54" s="86"/>
      <c r="S54" s="86"/>
      <c r="T54" s="86"/>
      <c r="U54" s="86"/>
      <c r="V54" s="86"/>
      <c r="W54" s="86"/>
      <c r="X54" s="86"/>
      <c r="Y54" s="86"/>
      <c r="Z54" s="86"/>
    </row>
    <row r="55" spans="1:26">
      <c r="A55" s="111" t="s">
        <v>140</v>
      </c>
      <c r="B55" s="10"/>
      <c r="C55" s="30"/>
      <c r="D55" s="64"/>
      <c r="E55" s="89"/>
      <c r="F55" s="89"/>
      <c r="G55" s="89"/>
      <c r="H55" s="89"/>
      <c r="I55" s="89"/>
      <c r="J55" s="89"/>
      <c r="K55" s="90"/>
      <c r="L55" s="90"/>
      <c r="M55" s="90"/>
      <c r="N55" s="90"/>
      <c r="O55" s="90"/>
      <c r="P55" s="90"/>
      <c r="Q55" s="90"/>
      <c r="R55" s="90"/>
      <c r="S55" s="90"/>
      <c r="T55" s="90"/>
      <c r="U55" s="90"/>
      <c r="V55" s="90"/>
      <c r="W55" s="90"/>
      <c r="X55" s="90"/>
      <c r="Y55" s="90"/>
      <c r="Z55" s="90"/>
    </row>
    <row r="56" spans="1:26">
      <c r="A56" s="111" t="s">
        <v>141</v>
      </c>
      <c r="B56" s="10"/>
      <c r="C56" s="30"/>
      <c r="D56" s="228"/>
      <c r="E56" s="230"/>
      <c r="F56" s="230"/>
      <c r="G56" s="230"/>
      <c r="H56" s="230"/>
      <c r="I56" s="230"/>
      <c r="J56" s="230"/>
      <c r="K56" s="231"/>
      <c r="L56" s="231"/>
      <c r="M56" s="231"/>
      <c r="N56" s="231"/>
      <c r="O56" s="231"/>
      <c r="P56" s="231"/>
      <c r="Q56" s="231"/>
      <c r="R56" s="231"/>
      <c r="S56" s="231"/>
      <c r="T56" s="231"/>
      <c r="U56" s="231"/>
      <c r="V56" s="231"/>
      <c r="W56" s="231"/>
      <c r="X56" s="231"/>
      <c r="Y56" s="231"/>
      <c r="Z56" s="231"/>
    </row>
    <row r="57" spans="1:26">
      <c r="A57" s="111" t="s">
        <v>153</v>
      </c>
      <c r="B57" s="10"/>
      <c r="C57" s="30"/>
      <c r="D57" s="228"/>
      <c r="E57" s="230"/>
      <c r="F57" s="230"/>
      <c r="G57" s="230"/>
      <c r="H57" s="230"/>
      <c r="I57" s="230"/>
      <c r="J57" s="230"/>
      <c r="K57" s="231"/>
      <c r="L57" s="231"/>
      <c r="M57" s="231"/>
      <c r="N57" s="231"/>
      <c r="O57" s="231"/>
      <c r="P57" s="231"/>
      <c r="Q57" s="231"/>
      <c r="R57" s="231"/>
      <c r="S57" s="231"/>
      <c r="T57" s="231"/>
      <c r="U57" s="231"/>
      <c r="V57" s="231"/>
      <c r="W57" s="231"/>
      <c r="X57" s="231"/>
      <c r="Y57" s="231"/>
      <c r="Z57" s="231"/>
    </row>
    <row r="58" spans="1:26">
      <c r="A58" s="111" t="s">
        <v>154</v>
      </c>
      <c r="B58" s="10"/>
      <c r="C58" s="30"/>
      <c r="D58" s="228"/>
      <c r="E58" s="230"/>
      <c r="F58" s="230"/>
      <c r="G58" s="230"/>
      <c r="H58" s="230"/>
      <c r="I58" s="230"/>
      <c r="J58" s="230"/>
      <c r="K58" s="231"/>
      <c r="L58" s="231"/>
      <c r="M58" s="231"/>
      <c r="N58" s="231"/>
      <c r="O58" s="231"/>
      <c r="P58" s="231"/>
      <c r="Q58" s="231"/>
      <c r="R58" s="231"/>
      <c r="S58" s="231"/>
      <c r="T58" s="231"/>
      <c r="U58" s="231"/>
      <c r="V58" s="231"/>
      <c r="W58" s="231"/>
      <c r="X58" s="231"/>
      <c r="Y58" s="231"/>
      <c r="Z58" s="231"/>
    </row>
    <row r="59" spans="1:26">
      <c r="A59" s="111" t="s">
        <v>155</v>
      </c>
      <c r="B59" s="10"/>
      <c r="C59" s="30"/>
      <c r="D59" s="228"/>
      <c r="E59" s="230"/>
      <c r="F59" s="230"/>
      <c r="G59" s="230"/>
      <c r="H59" s="230"/>
      <c r="I59" s="230"/>
      <c r="J59" s="230"/>
      <c r="K59" s="231"/>
      <c r="L59" s="231"/>
      <c r="M59" s="231"/>
      <c r="N59" s="231"/>
      <c r="O59" s="231"/>
      <c r="P59" s="231"/>
      <c r="Q59" s="231"/>
      <c r="R59" s="231"/>
      <c r="S59" s="231"/>
      <c r="T59" s="231"/>
      <c r="U59" s="231"/>
      <c r="V59" s="231"/>
      <c r="W59" s="231"/>
      <c r="X59" s="231"/>
      <c r="Y59" s="231"/>
      <c r="Z59" s="231"/>
    </row>
    <row r="60" spans="1:26">
      <c r="A60" s="111" t="s">
        <v>185</v>
      </c>
      <c r="B60" s="10"/>
      <c r="C60" s="30"/>
      <c r="D60" s="228"/>
      <c r="E60" s="230"/>
      <c r="F60" s="230"/>
      <c r="G60" s="230"/>
      <c r="H60" s="230"/>
      <c r="I60" s="230"/>
      <c r="J60" s="230"/>
      <c r="K60" s="231"/>
      <c r="L60" s="231"/>
      <c r="M60" s="231"/>
      <c r="N60" s="231"/>
      <c r="O60" s="231"/>
      <c r="P60" s="231"/>
      <c r="Q60" s="231"/>
      <c r="R60" s="231"/>
      <c r="S60" s="231"/>
      <c r="T60" s="231"/>
      <c r="U60" s="231"/>
      <c r="V60" s="231"/>
      <c r="W60" s="231"/>
      <c r="X60" s="231"/>
      <c r="Y60" s="231"/>
      <c r="Z60" s="231"/>
    </row>
    <row r="61" spans="1:26">
      <c r="A61" s="111" t="s">
        <v>186</v>
      </c>
      <c r="B61" s="10"/>
      <c r="C61" s="30"/>
      <c r="D61" s="228"/>
      <c r="E61" s="230"/>
      <c r="F61" s="230"/>
      <c r="G61" s="230"/>
      <c r="H61" s="230"/>
      <c r="I61" s="230"/>
      <c r="J61" s="230"/>
      <c r="K61" s="231"/>
      <c r="L61" s="231"/>
      <c r="M61" s="231"/>
      <c r="N61" s="231"/>
      <c r="O61" s="231"/>
      <c r="P61" s="231"/>
      <c r="Q61" s="231"/>
      <c r="R61" s="231"/>
      <c r="S61" s="231"/>
      <c r="T61" s="231"/>
      <c r="U61" s="231"/>
      <c r="V61" s="231"/>
      <c r="W61" s="231"/>
      <c r="X61" s="231"/>
      <c r="Y61" s="231"/>
      <c r="Z61" s="231"/>
    </row>
    <row r="62" spans="1:26">
      <c r="A62" s="111"/>
      <c r="D62" s="16"/>
      <c r="E62" s="74"/>
      <c r="F62" s="75"/>
      <c r="G62" s="75"/>
      <c r="H62" s="75"/>
      <c r="I62" s="75"/>
      <c r="J62" s="75"/>
      <c r="K62" s="75"/>
      <c r="L62" s="75"/>
      <c r="M62" s="75"/>
      <c r="N62" s="75"/>
      <c r="O62" s="76"/>
      <c r="P62" s="76"/>
      <c r="Q62" s="261"/>
      <c r="R62" s="261"/>
      <c r="S62" s="261"/>
      <c r="T62" s="261"/>
      <c r="U62" s="261"/>
      <c r="V62" s="261"/>
      <c r="W62" s="261"/>
      <c r="X62" s="261"/>
      <c r="Y62" s="261"/>
      <c r="Z62" s="262"/>
    </row>
    <row r="63" spans="1:26">
      <c r="A63" s="111"/>
      <c r="D63" s="16"/>
      <c r="E63" s="77"/>
      <c r="F63" s="78"/>
      <c r="G63" s="78"/>
      <c r="H63" s="78"/>
      <c r="I63" s="78"/>
      <c r="J63" s="78"/>
      <c r="K63" s="78"/>
      <c r="L63" s="78"/>
      <c r="M63" s="78"/>
      <c r="N63" s="78"/>
      <c r="O63" s="79"/>
      <c r="P63" s="79"/>
      <c r="Q63" s="79"/>
      <c r="R63" s="79"/>
      <c r="S63" s="79"/>
      <c r="T63" s="79"/>
      <c r="U63" s="79"/>
      <c r="V63" s="79"/>
      <c r="W63" s="79"/>
      <c r="X63" s="79"/>
      <c r="Y63" s="79"/>
      <c r="Z63" s="80"/>
    </row>
    <row r="64" spans="1:26">
      <c r="A64" s="111"/>
      <c r="D64" s="16"/>
      <c r="E64" s="77"/>
      <c r="F64" s="78"/>
      <c r="G64" s="78"/>
      <c r="H64" s="78"/>
      <c r="I64" s="78"/>
      <c r="J64" s="78"/>
      <c r="K64" s="78"/>
      <c r="L64" s="78"/>
      <c r="M64" s="78"/>
      <c r="N64" s="78"/>
      <c r="O64" s="79"/>
      <c r="P64" s="79"/>
      <c r="Q64" s="79"/>
      <c r="R64" s="79"/>
      <c r="S64" s="79"/>
      <c r="T64" s="79"/>
      <c r="U64" s="79"/>
      <c r="V64" s="79"/>
      <c r="W64" s="79"/>
      <c r="X64" s="79"/>
      <c r="Y64" s="79"/>
      <c r="Z64" s="80"/>
    </row>
    <row r="65" spans="1:26">
      <c r="A65" s="111"/>
      <c r="B65" s="22" t="s">
        <v>267</v>
      </c>
      <c r="D65" s="22"/>
      <c r="E65" s="77"/>
      <c r="F65" s="78"/>
      <c r="G65" s="78"/>
      <c r="H65" s="78"/>
      <c r="I65" s="78"/>
      <c r="J65" s="78"/>
      <c r="K65" s="78"/>
      <c r="L65" s="78"/>
      <c r="M65" s="78"/>
      <c r="N65" s="78"/>
      <c r="O65" s="79"/>
      <c r="P65" s="79"/>
      <c r="Q65" s="79"/>
      <c r="R65" s="79"/>
      <c r="S65" s="79"/>
      <c r="T65" s="79"/>
      <c r="U65" s="79"/>
      <c r="V65" s="79"/>
      <c r="W65" s="79"/>
      <c r="X65" s="79"/>
      <c r="Y65" s="79"/>
      <c r="Z65" s="80"/>
    </row>
    <row r="66" spans="1:26">
      <c r="A66" s="111"/>
      <c r="B66" s="16" t="s">
        <v>32</v>
      </c>
      <c r="D66" s="63" t="s">
        <v>307</v>
      </c>
      <c r="E66" s="50" t="s">
        <v>15</v>
      </c>
      <c r="F66" s="50" t="s">
        <v>16</v>
      </c>
      <c r="G66" s="50" t="s">
        <v>18</v>
      </c>
      <c r="H66" s="50" t="s">
        <v>19</v>
      </c>
      <c r="I66" s="50" t="s">
        <v>22</v>
      </c>
      <c r="J66" s="50" t="s">
        <v>23</v>
      </c>
      <c r="K66" s="50" t="s">
        <v>25</v>
      </c>
      <c r="L66" s="50" t="s">
        <v>26</v>
      </c>
      <c r="M66" s="50" t="s">
        <v>27</v>
      </c>
      <c r="N66" s="50" t="s">
        <v>28</v>
      </c>
      <c r="O66" s="258" t="s">
        <v>376</v>
      </c>
      <c r="P66" s="258" t="s">
        <v>377</v>
      </c>
      <c r="Q66" s="258" t="s">
        <v>378</v>
      </c>
      <c r="R66" s="258" t="s">
        <v>379</v>
      </c>
      <c r="S66" s="258" t="s">
        <v>380</v>
      </c>
      <c r="T66" s="258" t="s">
        <v>381</v>
      </c>
      <c r="U66" s="258" t="s">
        <v>382</v>
      </c>
      <c r="V66" s="258" t="s">
        <v>383</v>
      </c>
      <c r="W66" s="258" t="s">
        <v>384</v>
      </c>
      <c r="X66" s="258" t="s">
        <v>385</v>
      </c>
      <c r="Y66" s="258" t="s">
        <v>386</v>
      </c>
      <c r="Z66" s="258" t="s">
        <v>387</v>
      </c>
    </row>
    <row r="67" spans="1:26">
      <c r="A67" s="111" t="s">
        <v>187</v>
      </c>
      <c r="B67" s="10" t="s">
        <v>403</v>
      </c>
      <c r="C67" s="32"/>
      <c r="D67" s="228" t="s">
        <v>314</v>
      </c>
      <c r="E67" s="85">
        <v>27</v>
      </c>
      <c r="F67" s="85">
        <v>27</v>
      </c>
      <c r="G67" s="85">
        <v>27</v>
      </c>
      <c r="H67" s="85">
        <v>27</v>
      </c>
      <c r="I67" s="85">
        <v>27</v>
      </c>
      <c r="J67" s="94">
        <v>27</v>
      </c>
      <c r="K67" s="259">
        <v>27</v>
      </c>
      <c r="L67" s="259">
        <v>27</v>
      </c>
      <c r="M67" s="259">
        <v>27</v>
      </c>
      <c r="N67" s="259">
        <v>27</v>
      </c>
      <c r="O67" s="259">
        <v>27</v>
      </c>
      <c r="P67" s="259">
        <v>27</v>
      </c>
      <c r="Q67" s="259">
        <v>27</v>
      </c>
      <c r="R67" s="259">
        <v>27</v>
      </c>
      <c r="S67" s="259">
        <v>27</v>
      </c>
      <c r="T67" s="259">
        <v>27</v>
      </c>
      <c r="U67" s="259">
        <v>27</v>
      </c>
      <c r="V67" s="259">
        <v>27</v>
      </c>
      <c r="W67" s="259">
        <v>27</v>
      </c>
      <c r="X67" s="259">
        <v>27</v>
      </c>
      <c r="Y67" s="259">
        <v>27</v>
      </c>
      <c r="Z67" s="259">
        <v>27</v>
      </c>
    </row>
    <row r="68" spans="1:26">
      <c r="A68" s="111" t="s">
        <v>188</v>
      </c>
      <c r="B68" s="10" t="s">
        <v>404</v>
      </c>
      <c r="C68" s="32"/>
      <c r="D68" s="228" t="s">
        <v>314</v>
      </c>
      <c r="E68" s="85">
        <v>19.600000000000001</v>
      </c>
      <c r="F68" s="85">
        <v>19.600000000000001</v>
      </c>
      <c r="G68" s="85">
        <v>19.600000000000001</v>
      </c>
      <c r="H68" s="85">
        <v>19.600000000000001</v>
      </c>
      <c r="I68" s="85">
        <v>19.600000000000001</v>
      </c>
      <c r="J68" s="94">
        <v>19.600000000000001</v>
      </c>
      <c r="K68" s="259">
        <v>19.600000000000001</v>
      </c>
      <c r="L68" s="259">
        <v>19.600000000000001</v>
      </c>
      <c r="M68" s="259">
        <v>19.600000000000001</v>
      </c>
      <c r="N68" s="259">
        <v>19.600000000000001</v>
      </c>
      <c r="O68" s="259">
        <v>19.600000000000001</v>
      </c>
      <c r="P68" s="259">
        <v>19.600000000000001</v>
      </c>
      <c r="Q68" s="259">
        <v>19.600000000000001</v>
      </c>
      <c r="R68" s="259">
        <v>19.600000000000001</v>
      </c>
      <c r="S68" s="259">
        <v>19.600000000000001</v>
      </c>
      <c r="T68" s="259">
        <v>0</v>
      </c>
      <c r="U68" s="259">
        <v>0</v>
      </c>
      <c r="V68" s="259">
        <v>0</v>
      </c>
      <c r="W68" s="259">
        <v>0</v>
      </c>
      <c r="X68" s="259">
        <v>0</v>
      </c>
      <c r="Y68" s="259">
        <v>0</v>
      </c>
      <c r="Z68" s="259">
        <v>0</v>
      </c>
    </row>
    <row r="69" spans="1:26">
      <c r="A69" s="111" t="s">
        <v>189</v>
      </c>
      <c r="B69" s="10" t="s">
        <v>405</v>
      </c>
      <c r="C69" s="32"/>
      <c r="D69" s="228" t="s">
        <v>314</v>
      </c>
      <c r="E69" s="230">
        <v>0</v>
      </c>
      <c r="F69" s="230">
        <v>0</v>
      </c>
      <c r="G69" s="230">
        <v>0</v>
      </c>
      <c r="H69" s="230">
        <v>0</v>
      </c>
      <c r="I69" s="230">
        <v>0</v>
      </c>
      <c r="J69" s="94">
        <v>0</v>
      </c>
      <c r="K69" s="266">
        <v>0</v>
      </c>
      <c r="L69" s="266">
        <v>0</v>
      </c>
      <c r="M69" s="266">
        <v>0</v>
      </c>
      <c r="N69" s="266">
        <v>0</v>
      </c>
      <c r="O69" s="266">
        <v>0</v>
      </c>
      <c r="P69" s="266">
        <v>0</v>
      </c>
      <c r="Q69" s="266">
        <v>0</v>
      </c>
      <c r="R69" s="266">
        <v>0</v>
      </c>
      <c r="S69" s="266">
        <v>0</v>
      </c>
      <c r="T69" s="266">
        <v>0</v>
      </c>
      <c r="U69" s="266">
        <v>0</v>
      </c>
      <c r="V69" s="266">
        <v>0</v>
      </c>
      <c r="W69" s="266">
        <v>0</v>
      </c>
      <c r="X69" s="266">
        <v>0</v>
      </c>
      <c r="Y69" s="266">
        <v>0</v>
      </c>
      <c r="Z69" s="266">
        <v>0</v>
      </c>
    </row>
    <row r="70" spans="1:26">
      <c r="A70" s="111" t="s">
        <v>190</v>
      </c>
      <c r="B70" s="10" t="s">
        <v>406</v>
      </c>
      <c r="C70" s="32"/>
      <c r="D70" s="228" t="s">
        <v>323</v>
      </c>
      <c r="E70" s="230">
        <v>0</v>
      </c>
      <c r="F70" s="230">
        <v>0</v>
      </c>
      <c r="G70" s="230">
        <v>0</v>
      </c>
      <c r="H70" s="230">
        <v>0</v>
      </c>
      <c r="I70" s="230">
        <v>0</v>
      </c>
      <c r="J70" s="94">
        <v>0</v>
      </c>
      <c r="K70" s="266">
        <v>0</v>
      </c>
      <c r="L70" s="266">
        <v>0</v>
      </c>
      <c r="M70" s="266">
        <v>0</v>
      </c>
      <c r="N70" s="266">
        <v>0</v>
      </c>
      <c r="O70" s="266">
        <v>0</v>
      </c>
      <c r="P70" s="266">
        <v>0</v>
      </c>
      <c r="Q70" s="266">
        <v>0</v>
      </c>
      <c r="R70" s="266">
        <v>0</v>
      </c>
      <c r="S70" s="266">
        <v>0</v>
      </c>
      <c r="T70" s="266">
        <v>0</v>
      </c>
      <c r="U70" s="266">
        <v>0</v>
      </c>
      <c r="V70" s="266">
        <v>0</v>
      </c>
      <c r="W70" s="266">
        <v>0</v>
      </c>
      <c r="X70" s="266">
        <v>0</v>
      </c>
      <c r="Y70" s="266">
        <v>0</v>
      </c>
      <c r="Z70" s="266">
        <v>0</v>
      </c>
    </row>
    <row r="71" spans="1:26">
      <c r="A71" s="111" t="s">
        <v>334</v>
      </c>
      <c r="B71" s="10" t="s">
        <v>407</v>
      </c>
      <c r="C71" s="32"/>
      <c r="D71" s="228" t="s">
        <v>323</v>
      </c>
      <c r="E71" s="85">
        <v>9.9</v>
      </c>
      <c r="F71" s="85">
        <v>9.9</v>
      </c>
      <c r="G71" s="85">
        <v>9.9</v>
      </c>
      <c r="H71" s="85">
        <v>9.9</v>
      </c>
      <c r="I71" s="85">
        <v>9.9</v>
      </c>
      <c r="J71" s="94">
        <v>9.9</v>
      </c>
      <c r="K71" s="259">
        <v>9.9</v>
      </c>
      <c r="L71" s="259">
        <v>9.9</v>
      </c>
      <c r="M71" s="259">
        <v>9.9</v>
      </c>
      <c r="N71" s="259">
        <v>9.9</v>
      </c>
      <c r="O71" s="259">
        <v>9.9</v>
      </c>
      <c r="P71" s="259">
        <v>9.9</v>
      </c>
      <c r="Q71" s="259">
        <v>0</v>
      </c>
      <c r="R71" s="259">
        <v>0</v>
      </c>
      <c r="S71" s="259">
        <v>0</v>
      </c>
      <c r="T71" s="259">
        <v>0</v>
      </c>
      <c r="U71" s="259">
        <v>0</v>
      </c>
      <c r="V71" s="259">
        <v>0</v>
      </c>
      <c r="W71" s="259">
        <v>0</v>
      </c>
      <c r="X71" s="259">
        <v>0</v>
      </c>
      <c r="Y71" s="259">
        <v>0</v>
      </c>
      <c r="Z71" s="259">
        <v>0</v>
      </c>
    </row>
    <row r="72" spans="1:26" ht="31.2">
      <c r="A72" s="111" t="s">
        <v>335</v>
      </c>
      <c r="B72" s="31" t="s">
        <v>408</v>
      </c>
      <c r="C72" s="32"/>
      <c r="D72" s="228" t="s">
        <v>320</v>
      </c>
      <c r="E72" s="89">
        <v>9.6199999999999992</v>
      </c>
      <c r="F72" s="89">
        <v>9.6199999999999992</v>
      </c>
      <c r="G72" s="89">
        <v>9.6199999999999992</v>
      </c>
      <c r="H72" s="89">
        <v>0</v>
      </c>
      <c r="I72" s="89">
        <v>0</v>
      </c>
      <c r="J72" s="98">
        <v>0</v>
      </c>
      <c r="K72" s="269">
        <v>0</v>
      </c>
      <c r="L72" s="269">
        <v>0</v>
      </c>
      <c r="M72" s="269">
        <v>0</v>
      </c>
      <c r="N72" s="269">
        <v>0</v>
      </c>
      <c r="O72" s="269">
        <v>0</v>
      </c>
      <c r="P72" s="269">
        <v>0</v>
      </c>
      <c r="Q72" s="269">
        <v>0</v>
      </c>
      <c r="R72" s="269">
        <v>0</v>
      </c>
      <c r="S72" s="269">
        <v>0</v>
      </c>
      <c r="T72" s="269">
        <v>0</v>
      </c>
      <c r="U72" s="269">
        <v>0</v>
      </c>
      <c r="V72" s="269">
        <v>0</v>
      </c>
      <c r="W72" s="269">
        <v>0</v>
      </c>
      <c r="X72" s="269">
        <v>0</v>
      </c>
      <c r="Y72" s="269">
        <v>0</v>
      </c>
      <c r="Z72" s="269">
        <v>0</v>
      </c>
    </row>
    <row r="73" spans="1:26">
      <c r="A73" s="111" t="s">
        <v>397</v>
      </c>
      <c r="B73" s="31" t="s">
        <v>409</v>
      </c>
      <c r="C73" s="32"/>
      <c r="D73" s="228" t="s">
        <v>321</v>
      </c>
      <c r="E73" s="89">
        <v>0</v>
      </c>
      <c r="F73" s="89">
        <v>0</v>
      </c>
      <c r="G73" s="89">
        <v>0</v>
      </c>
      <c r="H73" s="89">
        <v>0</v>
      </c>
      <c r="I73" s="89">
        <v>0</v>
      </c>
      <c r="J73" s="98">
        <v>0</v>
      </c>
      <c r="K73" s="269">
        <v>0</v>
      </c>
      <c r="L73" s="269">
        <v>0</v>
      </c>
      <c r="M73" s="269">
        <v>0</v>
      </c>
      <c r="N73" s="269">
        <v>0</v>
      </c>
      <c r="O73" s="269">
        <v>0</v>
      </c>
      <c r="P73" s="269">
        <v>0</v>
      </c>
      <c r="Q73" s="269">
        <v>0</v>
      </c>
      <c r="R73" s="269">
        <v>0</v>
      </c>
      <c r="S73" s="269">
        <v>0</v>
      </c>
      <c r="T73" s="269">
        <v>0</v>
      </c>
      <c r="U73" s="269">
        <v>0</v>
      </c>
      <c r="V73" s="269">
        <v>0</v>
      </c>
      <c r="W73" s="269">
        <v>0</v>
      </c>
      <c r="X73" s="269">
        <v>0</v>
      </c>
      <c r="Y73" s="269">
        <v>0</v>
      </c>
      <c r="Z73" s="269">
        <v>0</v>
      </c>
    </row>
    <row r="74" spans="1:26">
      <c r="A74" s="111" t="s">
        <v>398</v>
      </c>
      <c r="B74" s="31" t="s">
        <v>410</v>
      </c>
      <c r="C74" s="32"/>
      <c r="D74" s="228" t="s">
        <v>321</v>
      </c>
      <c r="E74" s="89">
        <v>0</v>
      </c>
      <c r="F74" s="89">
        <v>0</v>
      </c>
      <c r="G74" s="89">
        <v>0</v>
      </c>
      <c r="H74" s="89">
        <v>0</v>
      </c>
      <c r="I74" s="89">
        <v>0</v>
      </c>
      <c r="J74" s="98">
        <v>0</v>
      </c>
      <c r="K74" s="269">
        <v>0</v>
      </c>
      <c r="L74" s="269">
        <v>0</v>
      </c>
      <c r="M74" s="269">
        <v>0</v>
      </c>
      <c r="N74" s="269">
        <v>0</v>
      </c>
      <c r="O74" s="269">
        <v>0</v>
      </c>
      <c r="P74" s="269">
        <v>0</v>
      </c>
      <c r="Q74" s="269">
        <v>0</v>
      </c>
      <c r="R74" s="269">
        <v>0</v>
      </c>
      <c r="S74" s="269">
        <v>0</v>
      </c>
      <c r="T74" s="269">
        <v>0</v>
      </c>
      <c r="U74" s="269">
        <v>0</v>
      </c>
      <c r="V74" s="269">
        <v>0</v>
      </c>
      <c r="W74" s="269">
        <v>0</v>
      </c>
      <c r="X74" s="269">
        <v>0</v>
      </c>
      <c r="Y74" s="269">
        <v>0</v>
      </c>
      <c r="Z74" s="269">
        <v>0</v>
      </c>
    </row>
    <row r="75" spans="1:26">
      <c r="A75" s="111" t="s">
        <v>399</v>
      </c>
      <c r="B75" s="31" t="s">
        <v>411</v>
      </c>
      <c r="C75" s="32"/>
      <c r="D75" s="228" t="s">
        <v>324</v>
      </c>
      <c r="E75" s="89">
        <v>0</v>
      </c>
      <c r="F75" s="89">
        <v>0</v>
      </c>
      <c r="G75" s="89">
        <v>0</v>
      </c>
      <c r="H75" s="89">
        <v>0</v>
      </c>
      <c r="I75" s="89">
        <v>0</v>
      </c>
      <c r="J75" s="98">
        <v>0</v>
      </c>
      <c r="K75" s="269">
        <v>0</v>
      </c>
      <c r="L75" s="269">
        <v>0</v>
      </c>
      <c r="M75" s="269">
        <v>0</v>
      </c>
      <c r="N75" s="269">
        <v>0</v>
      </c>
      <c r="O75" s="269">
        <v>0</v>
      </c>
      <c r="P75" s="269">
        <v>0</v>
      </c>
      <c r="Q75" s="269">
        <v>0</v>
      </c>
      <c r="R75" s="269">
        <v>0</v>
      </c>
      <c r="S75" s="269">
        <v>0</v>
      </c>
      <c r="T75" s="269">
        <v>0</v>
      </c>
      <c r="U75" s="269">
        <v>0</v>
      </c>
      <c r="V75" s="269">
        <v>0</v>
      </c>
      <c r="W75" s="269">
        <v>0</v>
      </c>
      <c r="X75" s="269">
        <v>0</v>
      </c>
      <c r="Y75" s="269">
        <v>0</v>
      </c>
      <c r="Z75" s="269">
        <v>0</v>
      </c>
    </row>
    <row r="76" spans="1:26">
      <c r="A76" s="111" t="s">
        <v>400</v>
      </c>
      <c r="B76" s="31" t="s">
        <v>412</v>
      </c>
      <c r="C76" s="32"/>
      <c r="D76" s="228" t="s">
        <v>324</v>
      </c>
      <c r="E76" s="89">
        <v>10</v>
      </c>
      <c r="F76" s="89">
        <v>10</v>
      </c>
      <c r="G76" s="89">
        <v>10</v>
      </c>
      <c r="H76" s="89">
        <v>10</v>
      </c>
      <c r="I76" s="89"/>
      <c r="J76" s="98">
        <v>0</v>
      </c>
      <c r="K76" s="269">
        <v>0</v>
      </c>
      <c r="L76" s="269">
        <v>0</v>
      </c>
      <c r="M76" s="269">
        <v>0</v>
      </c>
      <c r="N76" s="269">
        <v>0</v>
      </c>
      <c r="O76" s="269">
        <v>0</v>
      </c>
      <c r="P76" s="269">
        <v>0</v>
      </c>
      <c r="Q76" s="269">
        <v>0</v>
      </c>
      <c r="R76" s="269">
        <v>0</v>
      </c>
      <c r="S76" s="269">
        <v>0</v>
      </c>
      <c r="T76" s="269">
        <v>0</v>
      </c>
      <c r="U76" s="269">
        <v>0</v>
      </c>
      <c r="V76" s="269">
        <v>0</v>
      </c>
      <c r="W76" s="269">
        <v>0</v>
      </c>
      <c r="X76" s="269">
        <v>0</v>
      </c>
      <c r="Y76" s="269">
        <v>0</v>
      </c>
      <c r="Z76" s="269">
        <v>0</v>
      </c>
    </row>
    <row r="77" spans="1:26">
      <c r="A77" s="111" t="s">
        <v>401</v>
      </c>
      <c r="B77" s="31" t="s">
        <v>413</v>
      </c>
      <c r="C77" s="32"/>
      <c r="D77" s="228" t="s">
        <v>324</v>
      </c>
      <c r="E77" s="89">
        <v>0</v>
      </c>
      <c r="F77" s="89">
        <v>0</v>
      </c>
      <c r="G77" s="89">
        <v>0</v>
      </c>
      <c r="H77" s="89">
        <v>0</v>
      </c>
      <c r="I77" s="89">
        <v>0</v>
      </c>
      <c r="J77" s="98">
        <v>0</v>
      </c>
      <c r="K77" s="269">
        <v>0</v>
      </c>
      <c r="L77" s="269">
        <v>0</v>
      </c>
      <c r="M77" s="269">
        <v>0</v>
      </c>
      <c r="N77" s="269">
        <v>0</v>
      </c>
      <c r="O77" s="269">
        <v>0</v>
      </c>
      <c r="P77" s="269">
        <v>0</v>
      </c>
      <c r="Q77" s="269">
        <v>0</v>
      </c>
      <c r="R77" s="269">
        <v>0</v>
      </c>
      <c r="S77" s="269">
        <v>0</v>
      </c>
      <c r="T77" s="269">
        <v>0</v>
      </c>
      <c r="U77" s="269">
        <v>0</v>
      </c>
      <c r="V77" s="269">
        <v>0</v>
      </c>
      <c r="W77" s="269">
        <v>0</v>
      </c>
      <c r="X77" s="269">
        <v>0</v>
      </c>
      <c r="Y77" s="269">
        <v>0</v>
      </c>
      <c r="Z77" s="269">
        <v>0</v>
      </c>
    </row>
    <row r="78" spans="1:26">
      <c r="A78" s="111" t="s">
        <v>402</v>
      </c>
      <c r="B78" s="31" t="s">
        <v>414</v>
      </c>
      <c r="C78" s="32"/>
      <c r="D78" s="228" t="s">
        <v>321</v>
      </c>
      <c r="E78" s="89">
        <v>0</v>
      </c>
      <c r="F78" s="89">
        <v>0</v>
      </c>
      <c r="G78" s="89">
        <v>0</v>
      </c>
      <c r="H78" s="89">
        <v>0</v>
      </c>
      <c r="I78" s="89">
        <v>0</v>
      </c>
      <c r="J78" s="98">
        <v>29.25</v>
      </c>
      <c r="K78" s="269">
        <v>29.25</v>
      </c>
      <c r="L78" s="269">
        <v>29.25</v>
      </c>
      <c r="M78" s="269">
        <v>29.25</v>
      </c>
      <c r="N78" s="269">
        <v>29.25</v>
      </c>
      <c r="O78" s="269">
        <v>29.25</v>
      </c>
      <c r="P78" s="269">
        <v>29.25</v>
      </c>
      <c r="Q78" s="269">
        <v>29.25</v>
      </c>
      <c r="R78" s="269">
        <v>29.25</v>
      </c>
      <c r="S78" s="269">
        <v>29.25</v>
      </c>
      <c r="T78" s="269">
        <v>29.25</v>
      </c>
      <c r="U78" s="269">
        <v>29.25</v>
      </c>
      <c r="V78" s="269">
        <v>29.25</v>
      </c>
      <c r="W78" s="269">
        <v>29.25</v>
      </c>
      <c r="X78" s="269">
        <v>29.25</v>
      </c>
      <c r="Y78" s="269">
        <v>29.25</v>
      </c>
      <c r="Z78" s="269">
        <v>29.25</v>
      </c>
    </row>
    <row r="79" spans="1:26">
      <c r="A79" s="111"/>
      <c r="B79" s="143"/>
      <c r="C79" s="144"/>
      <c r="D79" s="145"/>
      <c r="E79" s="145"/>
      <c r="F79" s="145"/>
      <c r="G79" s="146"/>
      <c r="H79" s="146"/>
      <c r="I79" s="146"/>
      <c r="J79" s="146"/>
      <c r="K79" s="146"/>
      <c r="L79" s="146"/>
      <c r="M79" s="146"/>
      <c r="N79" s="146"/>
      <c r="O79" s="147"/>
      <c r="P79" s="147"/>
      <c r="Q79" s="263"/>
      <c r="R79" s="263"/>
      <c r="S79" s="263"/>
      <c r="T79" s="263"/>
      <c r="U79" s="263"/>
      <c r="V79" s="263"/>
      <c r="W79" s="263"/>
      <c r="X79" s="263"/>
      <c r="Y79" s="263"/>
      <c r="Z79" s="264"/>
    </row>
    <row r="80" spans="1:26" ht="31.2">
      <c r="A80" s="111">
        <v>12</v>
      </c>
      <c r="B80" s="153" t="s">
        <v>343</v>
      </c>
      <c r="C80" s="34"/>
      <c r="D80" s="154"/>
      <c r="E80" s="155">
        <f>SUM(E48:E61,E67:E78)</f>
        <v>76.12</v>
      </c>
      <c r="F80" s="155">
        <f t="shared" ref="F80:Z80" si="9">SUM(F48:F61,F67:F78)</f>
        <v>76.12</v>
      </c>
      <c r="G80" s="155">
        <f t="shared" si="9"/>
        <v>76.12</v>
      </c>
      <c r="H80" s="155">
        <f t="shared" si="9"/>
        <v>66.5</v>
      </c>
      <c r="I80" s="155">
        <f t="shared" si="9"/>
        <v>56.5</v>
      </c>
      <c r="J80" s="155">
        <f t="shared" si="9"/>
        <v>85.75</v>
      </c>
      <c r="K80" s="155">
        <f t="shared" si="9"/>
        <v>85.75</v>
      </c>
      <c r="L80" s="155">
        <f t="shared" si="9"/>
        <v>85.75</v>
      </c>
      <c r="M80" s="155">
        <f t="shared" si="9"/>
        <v>85.75</v>
      </c>
      <c r="N80" s="155">
        <f t="shared" si="9"/>
        <v>85.75</v>
      </c>
      <c r="O80" s="155">
        <f t="shared" si="9"/>
        <v>85.75</v>
      </c>
      <c r="P80" s="155">
        <f t="shared" si="9"/>
        <v>85.75</v>
      </c>
      <c r="Q80" s="155">
        <f t="shared" si="9"/>
        <v>75.849999999999994</v>
      </c>
      <c r="R80" s="155">
        <f t="shared" si="9"/>
        <v>75.849999999999994</v>
      </c>
      <c r="S80" s="155">
        <f t="shared" si="9"/>
        <v>75.849999999999994</v>
      </c>
      <c r="T80" s="155">
        <f t="shared" si="9"/>
        <v>56.25</v>
      </c>
      <c r="U80" s="155">
        <f t="shared" si="9"/>
        <v>56.25</v>
      </c>
      <c r="V80" s="155">
        <f t="shared" si="9"/>
        <v>56.25</v>
      </c>
      <c r="W80" s="155">
        <f t="shared" si="9"/>
        <v>56.25</v>
      </c>
      <c r="X80" s="155">
        <f t="shared" si="9"/>
        <v>56.25</v>
      </c>
      <c r="Y80" s="155">
        <f t="shared" si="9"/>
        <v>56.25</v>
      </c>
      <c r="Z80" s="155">
        <f t="shared" si="9"/>
        <v>56.25</v>
      </c>
    </row>
    <row r="81" spans="1:26">
      <c r="A81" s="111"/>
      <c r="B81" s="133"/>
      <c r="C81" s="130"/>
      <c r="D81" s="129"/>
      <c r="E81" s="82"/>
      <c r="F81" s="82"/>
      <c r="G81" s="82"/>
      <c r="H81" s="82"/>
      <c r="I81" s="82"/>
      <c r="J81" s="82"/>
      <c r="K81" s="82"/>
      <c r="L81" s="82"/>
      <c r="M81" s="82"/>
      <c r="N81" s="82"/>
      <c r="O81" s="82"/>
      <c r="P81" s="82"/>
      <c r="Q81" s="270"/>
      <c r="R81" s="270"/>
      <c r="S81" s="270"/>
      <c r="T81" s="270"/>
      <c r="U81" s="270"/>
      <c r="V81" s="270"/>
      <c r="W81" s="270"/>
      <c r="X81" s="270"/>
      <c r="Y81" s="270"/>
      <c r="Z81" s="271"/>
    </row>
    <row r="82" spans="1:26" ht="15" customHeight="1">
      <c r="A82" s="111">
        <v>13</v>
      </c>
      <c r="B82" s="38" t="s">
        <v>158</v>
      </c>
      <c r="C82" s="39"/>
      <c r="D82" s="64"/>
      <c r="E82" s="65">
        <f t="shared" ref="E82:Z82" si="10">E80+E44</f>
        <v>656.12</v>
      </c>
      <c r="F82" s="65">
        <f t="shared" si="10"/>
        <v>656.12</v>
      </c>
      <c r="G82" s="65">
        <f t="shared" si="10"/>
        <v>656.12358041692994</v>
      </c>
      <c r="H82" s="65">
        <f t="shared" si="10"/>
        <v>646.50358041692994</v>
      </c>
      <c r="I82" s="65">
        <f t="shared" si="10"/>
        <v>511.50358041692988</v>
      </c>
      <c r="J82" s="65">
        <f t="shared" si="10"/>
        <v>540.75358041692994</v>
      </c>
      <c r="K82" s="65">
        <f t="shared" si="10"/>
        <v>429.75358041692988</v>
      </c>
      <c r="L82" s="65">
        <f t="shared" si="10"/>
        <v>429.75358041692988</v>
      </c>
      <c r="M82" s="65">
        <f t="shared" si="10"/>
        <v>429.75358041692988</v>
      </c>
      <c r="N82" s="65">
        <f t="shared" si="10"/>
        <v>429.75358041692988</v>
      </c>
      <c r="O82" s="65">
        <f t="shared" si="10"/>
        <v>429.75358041692988</v>
      </c>
      <c r="P82" s="65">
        <f t="shared" si="10"/>
        <v>429.75358041692988</v>
      </c>
      <c r="Q82" s="65">
        <f t="shared" si="10"/>
        <v>419.85358041692984</v>
      </c>
      <c r="R82" s="65">
        <f t="shared" si="10"/>
        <v>419.85358041692984</v>
      </c>
      <c r="S82" s="65">
        <f t="shared" si="10"/>
        <v>419.85358041692984</v>
      </c>
      <c r="T82" s="65">
        <f t="shared" si="10"/>
        <v>400.25358041692988</v>
      </c>
      <c r="U82" s="65">
        <f t="shared" si="10"/>
        <v>400.25358041692988</v>
      </c>
      <c r="V82" s="65">
        <f t="shared" si="10"/>
        <v>400.25358041692988</v>
      </c>
      <c r="W82" s="65">
        <f t="shared" si="10"/>
        <v>400.25358041692988</v>
      </c>
      <c r="X82" s="65">
        <f t="shared" si="10"/>
        <v>400.25358041692988</v>
      </c>
      <c r="Y82" s="65">
        <f t="shared" si="10"/>
        <v>400.25358041692988</v>
      </c>
      <c r="Z82" s="65">
        <f t="shared" si="10"/>
        <v>400.25358041692988</v>
      </c>
    </row>
    <row r="83" spans="1:26" ht="15" customHeight="1">
      <c r="A83" s="111"/>
      <c r="B83" s="95"/>
      <c r="C83" s="96"/>
      <c r="D83" s="16"/>
      <c r="E83" s="16"/>
      <c r="F83" s="16"/>
      <c r="G83" s="61"/>
      <c r="H83" s="61"/>
      <c r="I83" s="61"/>
      <c r="J83" s="61"/>
      <c r="K83" s="61"/>
      <c r="L83" s="61"/>
      <c r="M83" s="61"/>
      <c r="N83" s="61"/>
      <c r="O83" s="61"/>
      <c r="P83" s="61"/>
      <c r="Q83" s="61"/>
      <c r="R83" s="61"/>
    </row>
    <row r="84" spans="1:26" ht="15" customHeight="1">
      <c r="A84" s="111"/>
      <c r="B84" s="208" t="s">
        <v>35</v>
      </c>
      <c r="D84" s="16"/>
      <c r="E84" s="16"/>
      <c r="F84" s="16"/>
      <c r="G84" s="70"/>
      <c r="H84" s="70"/>
      <c r="I84" s="70"/>
      <c r="J84" s="70"/>
      <c r="K84" s="70"/>
      <c r="L84" s="70"/>
      <c r="M84" s="70"/>
      <c r="N84" s="70"/>
      <c r="O84" s="62"/>
      <c r="P84" s="62"/>
      <c r="Q84" s="62"/>
      <c r="R84" s="62"/>
    </row>
    <row r="85" spans="1:26" ht="15" customHeight="1">
      <c r="A85" s="111"/>
      <c r="B85" s="22" t="s">
        <v>268</v>
      </c>
      <c r="C85" s="26"/>
      <c r="D85" s="16"/>
      <c r="E85" s="16"/>
      <c r="F85" s="16"/>
      <c r="G85" s="70"/>
      <c r="H85" s="70"/>
      <c r="I85" s="70"/>
      <c r="J85" s="70"/>
      <c r="K85" s="70"/>
      <c r="L85" s="70"/>
      <c r="M85" s="70"/>
      <c r="N85" s="70"/>
      <c r="O85" s="62"/>
      <c r="P85" s="62"/>
      <c r="Q85" s="62"/>
      <c r="R85" s="62"/>
    </row>
    <row r="86" spans="1:26">
      <c r="A86" s="111"/>
      <c r="B86" s="16" t="s">
        <v>36</v>
      </c>
      <c r="C86" s="26"/>
      <c r="D86" s="63" t="s">
        <v>307</v>
      </c>
      <c r="E86" s="50" t="s">
        <v>15</v>
      </c>
      <c r="F86" s="50" t="s">
        <v>16</v>
      </c>
      <c r="G86" s="50" t="s">
        <v>18</v>
      </c>
      <c r="H86" s="50" t="s">
        <v>19</v>
      </c>
      <c r="I86" s="50" t="s">
        <v>22</v>
      </c>
      <c r="J86" s="50" t="s">
        <v>23</v>
      </c>
      <c r="K86" s="50" t="s">
        <v>25</v>
      </c>
      <c r="L86" s="50" t="s">
        <v>26</v>
      </c>
      <c r="M86" s="50" t="s">
        <v>27</v>
      </c>
      <c r="N86" s="50" t="s">
        <v>28</v>
      </c>
      <c r="O86" s="258" t="s">
        <v>376</v>
      </c>
      <c r="P86" s="258" t="s">
        <v>377</v>
      </c>
      <c r="Q86" s="258" t="s">
        <v>378</v>
      </c>
      <c r="R86" s="258" t="s">
        <v>379</v>
      </c>
      <c r="S86" s="258" t="s">
        <v>380</v>
      </c>
      <c r="T86" s="258" t="s">
        <v>381</v>
      </c>
      <c r="U86" s="258" t="s">
        <v>382</v>
      </c>
      <c r="V86" s="258" t="s">
        <v>383</v>
      </c>
      <c r="W86" s="258" t="s">
        <v>384</v>
      </c>
      <c r="X86" s="258" t="s">
        <v>385</v>
      </c>
      <c r="Y86" s="258" t="s">
        <v>386</v>
      </c>
      <c r="Z86" s="258" t="s">
        <v>387</v>
      </c>
    </row>
    <row r="87" spans="1:26" ht="31.2">
      <c r="A87" s="111" t="s">
        <v>66</v>
      </c>
      <c r="B87" s="31" t="s">
        <v>415</v>
      </c>
      <c r="C87" s="97"/>
      <c r="D87" s="73" t="s">
        <v>318</v>
      </c>
      <c r="E87" s="89">
        <v>0</v>
      </c>
      <c r="F87" s="89">
        <v>0</v>
      </c>
      <c r="G87" s="89">
        <v>0</v>
      </c>
      <c r="H87" s="89">
        <v>0</v>
      </c>
      <c r="I87" s="89">
        <v>45</v>
      </c>
      <c r="J87" s="89">
        <v>0</v>
      </c>
      <c r="K87" s="89">
        <v>15.354244290101292</v>
      </c>
      <c r="L87" s="89">
        <v>20</v>
      </c>
      <c r="M87" s="89">
        <v>10.322139797913792</v>
      </c>
      <c r="N87" s="89">
        <v>5</v>
      </c>
      <c r="O87" s="89">
        <v>0</v>
      </c>
      <c r="P87" s="89">
        <v>0</v>
      </c>
      <c r="Q87" s="89">
        <v>0</v>
      </c>
      <c r="R87" s="89">
        <v>0</v>
      </c>
      <c r="S87" s="89">
        <v>0</v>
      </c>
      <c r="T87" s="89">
        <v>0</v>
      </c>
      <c r="U87" s="89">
        <v>0</v>
      </c>
      <c r="V87" s="89">
        <v>0</v>
      </c>
      <c r="W87" s="89">
        <v>0</v>
      </c>
      <c r="X87" s="89">
        <v>0</v>
      </c>
      <c r="Y87" s="89">
        <v>0</v>
      </c>
      <c r="Z87" s="89">
        <v>0</v>
      </c>
    </row>
    <row r="88" spans="1:26" ht="31.2">
      <c r="A88" s="111" t="s">
        <v>67</v>
      </c>
      <c r="B88" s="10" t="s">
        <v>416</v>
      </c>
      <c r="C88" s="36"/>
      <c r="D88" s="73" t="s">
        <v>316</v>
      </c>
      <c r="E88" s="89">
        <v>0</v>
      </c>
      <c r="F88" s="85">
        <v>0</v>
      </c>
      <c r="G88" s="85">
        <v>0</v>
      </c>
      <c r="H88" s="85">
        <v>0</v>
      </c>
      <c r="I88" s="85">
        <v>40</v>
      </c>
      <c r="J88" s="94">
        <v>40</v>
      </c>
      <c r="K88" s="89">
        <v>40</v>
      </c>
      <c r="L88" s="89">
        <v>40</v>
      </c>
      <c r="M88" s="89">
        <v>40</v>
      </c>
      <c r="N88" s="89">
        <v>40</v>
      </c>
      <c r="O88" s="89">
        <v>40</v>
      </c>
      <c r="P88" s="89">
        <v>40</v>
      </c>
      <c r="Q88" s="89">
        <v>40</v>
      </c>
      <c r="R88" s="89">
        <v>40</v>
      </c>
      <c r="S88" s="89">
        <v>40</v>
      </c>
      <c r="T88" s="89">
        <v>40</v>
      </c>
      <c r="U88" s="89">
        <v>40</v>
      </c>
      <c r="V88" s="89">
        <v>40</v>
      </c>
      <c r="W88" s="89">
        <v>40</v>
      </c>
      <c r="X88" s="89">
        <v>40</v>
      </c>
      <c r="Y88" s="89">
        <v>40</v>
      </c>
      <c r="Z88" s="89">
        <v>40</v>
      </c>
    </row>
    <row r="89" spans="1:26">
      <c r="A89" s="111" t="s">
        <v>68</v>
      </c>
      <c r="B89" s="40"/>
      <c r="C89" s="36"/>
      <c r="D89" s="73"/>
      <c r="E89" s="85"/>
      <c r="F89" s="85"/>
      <c r="G89" s="85"/>
      <c r="H89" s="85"/>
      <c r="I89" s="85"/>
      <c r="J89" s="85"/>
      <c r="K89" s="86"/>
      <c r="L89" s="86"/>
      <c r="M89" s="86"/>
      <c r="N89" s="86"/>
      <c r="O89" s="86"/>
      <c r="P89" s="86"/>
      <c r="Q89" s="86"/>
      <c r="R89" s="86"/>
      <c r="S89" s="86"/>
      <c r="T89" s="86"/>
      <c r="U89" s="86"/>
      <c r="V89" s="86"/>
      <c r="W89" s="86"/>
      <c r="X89" s="86"/>
      <c r="Y89" s="86"/>
      <c r="Z89" s="86"/>
    </row>
    <row r="90" spans="1:26">
      <c r="A90" s="111" t="s">
        <v>69</v>
      </c>
      <c r="B90" s="40"/>
      <c r="C90" s="36"/>
      <c r="D90" s="73"/>
      <c r="E90" s="85"/>
      <c r="F90" s="85"/>
      <c r="G90" s="85"/>
      <c r="H90" s="85"/>
      <c r="I90" s="85"/>
      <c r="J90" s="85"/>
      <c r="K90" s="86"/>
      <c r="L90" s="86"/>
      <c r="M90" s="86"/>
      <c r="N90" s="86"/>
      <c r="O90" s="86"/>
      <c r="P90" s="86"/>
      <c r="Q90" s="86"/>
      <c r="R90" s="86"/>
      <c r="S90" s="86"/>
      <c r="T90" s="86"/>
      <c r="U90" s="86"/>
      <c r="V90" s="86"/>
      <c r="W90" s="86"/>
      <c r="X90" s="86"/>
      <c r="Y90" s="86"/>
      <c r="Z90" s="86"/>
    </row>
    <row r="91" spans="1:26">
      <c r="A91" s="111" t="s">
        <v>70</v>
      </c>
      <c r="B91" s="40"/>
      <c r="C91" s="36"/>
      <c r="D91" s="125"/>
      <c r="E91" s="89"/>
      <c r="F91" s="89"/>
      <c r="G91" s="89"/>
      <c r="H91" s="89"/>
      <c r="I91" s="89"/>
      <c r="J91" s="89"/>
      <c r="K91" s="90"/>
      <c r="L91" s="90"/>
      <c r="M91" s="90"/>
      <c r="N91" s="90"/>
      <c r="O91" s="90"/>
      <c r="P91" s="90"/>
      <c r="Q91" s="90"/>
      <c r="R91" s="90"/>
      <c r="S91" s="90"/>
      <c r="T91" s="90"/>
      <c r="U91" s="90"/>
      <c r="V91" s="90"/>
      <c r="W91" s="90"/>
      <c r="X91" s="90"/>
      <c r="Y91" s="90"/>
      <c r="Z91" s="90"/>
    </row>
    <row r="92" spans="1:26">
      <c r="A92" s="111" t="s">
        <v>191</v>
      </c>
      <c r="B92" s="40"/>
      <c r="C92" s="36"/>
      <c r="D92" s="125"/>
      <c r="E92" s="89"/>
      <c r="F92" s="89"/>
      <c r="G92" s="89"/>
      <c r="H92" s="89"/>
      <c r="I92" s="89"/>
      <c r="J92" s="89"/>
      <c r="K92" s="90"/>
      <c r="L92" s="90"/>
      <c r="M92" s="90"/>
      <c r="N92" s="90"/>
      <c r="O92" s="90"/>
      <c r="P92" s="90"/>
      <c r="Q92" s="90"/>
      <c r="R92" s="90"/>
      <c r="S92" s="90"/>
      <c r="T92" s="90"/>
      <c r="U92" s="90"/>
      <c r="V92" s="90"/>
      <c r="W92" s="90"/>
      <c r="X92" s="90"/>
      <c r="Y92" s="90"/>
      <c r="Z92" s="90"/>
    </row>
    <row r="93" spans="1:26">
      <c r="A93" s="111" t="s">
        <v>192</v>
      </c>
      <c r="B93" s="40"/>
      <c r="C93" s="36"/>
      <c r="D93" s="125"/>
      <c r="E93" s="89"/>
      <c r="F93" s="89"/>
      <c r="G93" s="89"/>
      <c r="H93" s="89"/>
      <c r="I93" s="89"/>
      <c r="J93" s="89"/>
      <c r="K93" s="90"/>
      <c r="L93" s="90"/>
      <c r="M93" s="90"/>
      <c r="N93" s="90"/>
      <c r="O93" s="90"/>
      <c r="P93" s="90"/>
      <c r="Q93" s="90"/>
      <c r="R93" s="90"/>
      <c r="S93" s="90"/>
      <c r="T93" s="90"/>
      <c r="U93" s="90"/>
      <c r="V93" s="90"/>
      <c r="W93" s="90"/>
      <c r="X93" s="90"/>
      <c r="Y93" s="90"/>
      <c r="Z93" s="90"/>
    </row>
    <row r="94" spans="1:26">
      <c r="A94" s="111" t="s">
        <v>193</v>
      </c>
      <c r="B94" s="40"/>
      <c r="C94" s="36"/>
      <c r="D94" s="125"/>
      <c r="E94" s="89"/>
      <c r="F94" s="89"/>
      <c r="G94" s="89"/>
      <c r="H94" s="89"/>
      <c r="I94" s="89"/>
      <c r="J94" s="89"/>
      <c r="K94" s="90"/>
      <c r="L94" s="90"/>
      <c r="M94" s="90"/>
      <c r="N94" s="90"/>
      <c r="O94" s="90"/>
      <c r="P94" s="90"/>
      <c r="Q94" s="90"/>
      <c r="R94" s="90"/>
      <c r="S94" s="90"/>
      <c r="T94" s="90"/>
      <c r="U94" s="90"/>
      <c r="V94" s="90"/>
      <c r="W94" s="90"/>
      <c r="X94" s="90"/>
      <c r="Y94" s="90"/>
      <c r="Z94" s="90"/>
    </row>
    <row r="95" spans="1:26">
      <c r="A95" s="111" t="s">
        <v>194</v>
      </c>
      <c r="B95" s="40"/>
      <c r="C95" s="36"/>
      <c r="D95" s="125"/>
      <c r="E95" s="89"/>
      <c r="F95" s="89"/>
      <c r="G95" s="89"/>
      <c r="H95" s="89"/>
      <c r="I95" s="89"/>
      <c r="J95" s="89"/>
      <c r="K95" s="90"/>
      <c r="L95" s="90"/>
      <c r="M95" s="90"/>
      <c r="N95" s="90"/>
      <c r="O95" s="90"/>
      <c r="P95" s="90"/>
      <c r="Q95" s="90"/>
      <c r="R95" s="90"/>
      <c r="S95" s="90"/>
      <c r="T95" s="90"/>
      <c r="U95" s="90"/>
      <c r="V95" s="90"/>
      <c r="W95" s="90"/>
      <c r="X95" s="90"/>
      <c r="Y95" s="90"/>
      <c r="Z95" s="90"/>
    </row>
    <row r="96" spans="1:26">
      <c r="A96" s="111" t="s">
        <v>195</v>
      </c>
      <c r="B96" s="40"/>
      <c r="C96" s="36"/>
      <c r="D96" s="125"/>
      <c r="E96" s="89"/>
      <c r="F96" s="89"/>
      <c r="G96" s="89"/>
      <c r="H96" s="89"/>
      <c r="I96" s="89"/>
      <c r="J96" s="89"/>
      <c r="K96" s="90"/>
      <c r="L96" s="90"/>
      <c r="M96" s="90"/>
      <c r="N96" s="90"/>
      <c r="O96" s="90"/>
      <c r="P96" s="90"/>
      <c r="Q96" s="90"/>
      <c r="R96" s="90"/>
      <c r="S96" s="90"/>
      <c r="T96" s="90"/>
      <c r="U96" s="90"/>
      <c r="V96" s="90"/>
      <c r="W96" s="90"/>
      <c r="X96" s="90"/>
      <c r="Y96" s="90"/>
      <c r="Z96" s="90"/>
    </row>
    <row r="97" spans="1:26">
      <c r="A97" s="111" t="s">
        <v>196</v>
      </c>
      <c r="B97" s="40"/>
      <c r="C97" s="36"/>
      <c r="D97" s="125"/>
      <c r="E97" s="89"/>
      <c r="F97" s="89"/>
      <c r="G97" s="89"/>
      <c r="H97" s="89"/>
      <c r="I97" s="89"/>
      <c r="J97" s="89"/>
      <c r="K97" s="90"/>
      <c r="L97" s="90"/>
      <c r="M97" s="90"/>
      <c r="N97" s="90"/>
      <c r="O97" s="90"/>
      <c r="P97" s="90"/>
      <c r="Q97" s="90"/>
      <c r="R97" s="90"/>
      <c r="S97" s="90"/>
      <c r="T97" s="90"/>
      <c r="U97" s="90"/>
      <c r="V97" s="90"/>
      <c r="W97" s="90"/>
      <c r="X97" s="90"/>
      <c r="Y97" s="90"/>
      <c r="Z97" s="90"/>
    </row>
    <row r="98" spans="1:26">
      <c r="A98" s="111" t="s">
        <v>197</v>
      </c>
      <c r="B98" s="40"/>
      <c r="C98" s="36"/>
      <c r="D98" s="125"/>
      <c r="E98" s="89"/>
      <c r="F98" s="89"/>
      <c r="G98" s="89"/>
      <c r="H98" s="89"/>
      <c r="I98" s="89"/>
      <c r="J98" s="89"/>
      <c r="K98" s="90"/>
      <c r="L98" s="90"/>
      <c r="M98" s="90"/>
      <c r="N98" s="90"/>
      <c r="O98" s="90"/>
      <c r="P98" s="90"/>
      <c r="Q98" s="90"/>
      <c r="R98" s="90"/>
      <c r="S98" s="90"/>
      <c r="T98" s="90"/>
      <c r="U98" s="90"/>
      <c r="V98" s="90"/>
      <c r="W98" s="90"/>
      <c r="X98" s="90"/>
      <c r="Y98" s="90"/>
      <c r="Z98" s="90"/>
    </row>
    <row r="99" spans="1:26">
      <c r="A99" s="111" t="s">
        <v>198</v>
      </c>
      <c r="B99" s="40"/>
      <c r="C99" s="36"/>
      <c r="D99" s="125"/>
      <c r="E99" s="89"/>
      <c r="F99" s="89"/>
      <c r="G99" s="89"/>
      <c r="H99" s="89"/>
      <c r="I99" s="89"/>
      <c r="J99" s="89"/>
      <c r="K99" s="90"/>
      <c r="L99" s="90"/>
      <c r="M99" s="90"/>
      <c r="N99" s="90"/>
      <c r="O99" s="90"/>
      <c r="P99" s="90"/>
      <c r="Q99" s="90"/>
      <c r="R99" s="90"/>
      <c r="S99" s="90"/>
      <c r="T99" s="90"/>
      <c r="U99" s="90"/>
      <c r="V99" s="90"/>
      <c r="W99" s="90"/>
      <c r="X99" s="90"/>
      <c r="Y99" s="90"/>
      <c r="Z99" s="90"/>
    </row>
    <row r="100" spans="1:26">
      <c r="A100" s="206" t="s">
        <v>199</v>
      </c>
      <c r="B100" s="10"/>
      <c r="C100" s="36"/>
      <c r="D100" s="125"/>
      <c r="E100" s="89"/>
      <c r="F100" s="89"/>
      <c r="G100" s="89"/>
      <c r="H100" s="89"/>
      <c r="I100" s="89"/>
      <c r="J100" s="89"/>
      <c r="K100" s="90"/>
      <c r="L100" s="90"/>
      <c r="M100" s="90"/>
      <c r="N100" s="90"/>
      <c r="O100" s="90"/>
      <c r="P100" s="90"/>
      <c r="Q100" s="90"/>
      <c r="R100" s="90"/>
      <c r="S100" s="90"/>
      <c r="T100" s="90"/>
      <c r="U100" s="90"/>
      <c r="V100" s="90"/>
      <c r="W100" s="90"/>
      <c r="X100" s="90"/>
      <c r="Y100" s="90"/>
      <c r="Z100" s="90"/>
    </row>
    <row r="101" spans="1:26" ht="31.2">
      <c r="A101" s="111">
        <v>14</v>
      </c>
      <c r="B101" s="37" t="s">
        <v>90</v>
      </c>
      <c r="C101" s="36"/>
      <c r="D101" s="124"/>
      <c r="E101" s="55">
        <f t="shared" ref="E101:N101" si="11">SUM(E87:E100)</f>
        <v>0</v>
      </c>
      <c r="F101" s="55">
        <f t="shared" si="11"/>
        <v>0</v>
      </c>
      <c r="G101" s="55">
        <f t="shared" si="11"/>
        <v>0</v>
      </c>
      <c r="H101" s="55">
        <f t="shared" si="11"/>
        <v>0</v>
      </c>
      <c r="I101" s="55">
        <f t="shared" si="11"/>
        <v>85</v>
      </c>
      <c r="J101" s="55">
        <f t="shared" si="11"/>
        <v>40</v>
      </c>
      <c r="K101" s="55">
        <f t="shared" si="11"/>
        <v>55.354244290101292</v>
      </c>
      <c r="L101" s="55">
        <f t="shared" si="11"/>
        <v>60</v>
      </c>
      <c r="M101" s="55">
        <f t="shared" si="11"/>
        <v>50.322139797913792</v>
      </c>
      <c r="N101" s="55">
        <f t="shared" si="11"/>
        <v>45</v>
      </c>
      <c r="O101" s="55">
        <f t="shared" ref="O101:Z101" si="12">SUM(O87:O100)</f>
        <v>40</v>
      </c>
      <c r="P101" s="55">
        <f t="shared" si="12"/>
        <v>40</v>
      </c>
      <c r="Q101" s="55">
        <f t="shared" si="12"/>
        <v>40</v>
      </c>
      <c r="R101" s="55">
        <f t="shared" si="12"/>
        <v>40</v>
      </c>
      <c r="S101" s="55">
        <f t="shared" si="12"/>
        <v>40</v>
      </c>
      <c r="T101" s="55">
        <f t="shared" si="12"/>
        <v>40</v>
      </c>
      <c r="U101" s="55">
        <f t="shared" si="12"/>
        <v>40</v>
      </c>
      <c r="V101" s="55">
        <f t="shared" si="12"/>
        <v>40</v>
      </c>
      <c r="W101" s="55">
        <f t="shared" si="12"/>
        <v>40</v>
      </c>
      <c r="X101" s="55">
        <f t="shared" si="12"/>
        <v>40</v>
      </c>
      <c r="Y101" s="55">
        <f t="shared" si="12"/>
        <v>40</v>
      </c>
      <c r="Z101" s="55">
        <f t="shared" si="12"/>
        <v>40</v>
      </c>
    </row>
    <row r="102" spans="1:26">
      <c r="A102" s="111"/>
      <c r="C102" s="26"/>
      <c r="D102" s="122"/>
      <c r="E102" s="185"/>
      <c r="F102" s="184"/>
      <c r="G102" s="126"/>
      <c r="H102" s="126"/>
      <c r="I102" s="126"/>
      <c r="J102" s="126"/>
      <c r="K102" s="126"/>
      <c r="L102" s="126"/>
      <c r="M102" s="126"/>
      <c r="N102" s="126"/>
      <c r="O102" s="126"/>
      <c r="P102" s="126"/>
      <c r="Q102" s="126"/>
      <c r="R102" s="126"/>
      <c r="S102" s="126"/>
      <c r="T102" s="126"/>
      <c r="U102" s="126"/>
      <c r="V102" s="126"/>
      <c r="W102" s="126"/>
      <c r="X102" s="126"/>
      <c r="Y102" s="126"/>
      <c r="Z102" s="272"/>
    </row>
    <row r="103" spans="1:26">
      <c r="A103" s="111"/>
      <c r="B103" s="22" t="s">
        <v>269</v>
      </c>
      <c r="D103" s="16"/>
      <c r="E103" s="81"/>
      <c r="F103" s="82"/>
      <c r="G103" s="82"/>
      <c r="H103" s="82"/>
      <c r="I103" s="82"/>
      <c r="J103" s="82"/>
      <c r="K103" s="82"/>
      <c r="L103" s="82"/>
      <c r="M103" s="82"/>
      <c r="N103" s="82"/>
      <c r="O103" s="82"/>
      <c r="P103" s="82"/>
      <c r="Q103" s="82"/>
      <c r="R103" s="82"/>
      <c r="S103" s="82"/>
      <c r="T103" s="82"/>
      <c r="U103" s="82"/>
      <c r="V103" s="82"/>
      <c r="W103" s="82"/>
      <c r="X103" s="82"/>
      <c r="Y103" s="82"/>
      <c r="Z103" s="134"/>
    </row>
    <row r="104" spans="1:26">
      <c r="A104" s="111"/>
      <c r="B104" s="16" t="s">
        <v>36</v>
      </c>
      <c r="D104" s="63" t="s">
        <v>307</v>
      </c>
      <c r="E104" s="50" t="s">
        <v>15</v>
      </c>
      <c r="F104" s="50" t="s">
        <v>16</v>
      </c>
      <c r="G104" s="50" t="s">
        <v>18</v>
      </c>
      <c r="H104" s="50" t="s">
        <v>19</v>
      </c>
      <c r="I104" s="50" t="s">
        <v>22</v>
      </c>
      <c r="J104" s="50" t="s">
        <v>23</v>
      </c>
      <c r="K104" s="50" t="s">
        <v>25</v>
      </c>
      <c r="L104" s="50" t="s">
        <v>26</v>
      </c>
      <c r="M104" s="50" t="s">
        <v>27</v>
      </c>
      <c r="N104" s="50" t="s">
        <v>28</v>
      </c>
      <c r="O104" s="258" t="s">
        <v>376</v>
      </c>
      <c r="P104" s="258" t="s">
        <v>377</v>
      </c>
      <c r="Q104" s="258" t="s">
        <v>378</v>
      </c>
      <c r="R104" s="258" t="s">
        <v>379</v>
      </c>
      <c r="S104" s="258" t="s">
        <v>380</v>
      </c>
      <c r="T104" s="258" t="s">
        <v>381</v>
      </c>
      <c r="U104" s="258" t="s">
        <v>382</v>
      </c>
      <c r="V104" s="258" t="s">
        <v>383</v>
      </c>
      <c r="W104" s="258" t="s">
        <v>384</v>
      </c>
      <c r="X104" s="258" t="s">
        <v>385</v>
      </c>
      <c r="Y104" s="258" t="s">
        <v>386</v>
      </c>
      <c r="Z104" s="258" t="s">
        <v>387</v>
      </c>
    </row>
    <row r="105" spans="1:26">
      <c r="A105" s="111" t="s">
        <v>145</v>
      </c>
      <c r="B105" s="10" t="s">
        <v>417</v>
      </c>
      <c r="C105" s="32"/>
      <c r="D105" s="228" t="s">
        <v>324</v>
      </c>
      <c r="E105" s="85">
        <v>0</v>
      </c>
      <c r="F105" s="85">
        <v>0</v>
      </c>
      <c r="G105" s="85">
        <v>0</v>
      </c>
      <c r="H105" s="85">
        <v>0</v>
      </c>
      <c r="I105" s="85">
        <v>0</v>
      </c>
      <c r="J105" s="85">
        <v>0</v>
      </c>
      <c r="K105" s="259">
        <v>0</v>
      </c>
      <c r="L105" s="259">
        <v>0</v>
      </c>
      <c r="M105" s="259">
        <v>7.5</v>
      </c>
      <c r="N105" s="259">
        <v>15</v>
      </c>
      <c r="O105" s="259">
        <v>22.5</v>
      </c>
      <c r="P105" s="259">
        <v>30</v>
      </c>
      <c r="Q105" s="259">
        <v>45</v>
      </c>
      <c r="R105" s="259">
        <v>60</v>
      </c>
      <c r="S105" s="259">
        <v>75</v>
      </c>
      <c r="T105" s="259">
        <v>75</v>
      </c>
      <c r="U105" s="259">
        <v>75</v>
      </c>
      <c r="V105" s="259">
        <v>75</v>
      </c>
      <c r="W105" s="259">
        <v>75</v>
      </c>
      <c r="X105" s="259">
        <v>75</v>
      </c>
      <c r="Y105" s="259">
        <v>75</v>
      </c>
      <c r="Z105" s="259">
        <v>75</v>
      </c>
    </row>
    <row r="106" spans="1:26">
      <c r="A106" s="111" t="s">
        <v>146</v>
      </c>
      <c r="B106" s="10" t="s">
        <v>418</v>
      </c>
      <c r="C106" s="32"/>
      <c r="D106" s="228" t="s">
        <v>321</v>
      </c>
      <c r="E106" s="85">
        <v>0</v>
      </c>
      <c r="F106" s="85">
        <v>0</v>
      </c>
      <c r="G106" s="85">
        <v>0</v>
      </c>
      <c r="H106" s="85">
        <v>0</v>
      </c>
      <c r="I106" s="85">
        <v>0</v>
      </c>
      <c r="J106" s="85">
        <v>0</v>
      </c>
      <c r="K106" s="259">
        <v>0</v>
      </c>
      <c r="L106" s="259">
        <v>0</v>
      </c>
      <c r="M106" s="259">
        <v>0</v>
      </c>
      <c r="N106" s="259">
        <v>0</v>
      </c>
      <c r="O106" s="259">
        <v>0</v>
      </c>
      <c r="P106" s="259">
        <v>0</v>
      </c>
      <c r="Q106" s="259">
        <v>0</v>
      </c>
      <c r="R106" s="259">
        <v>0</v>
      </c>
      <c r="S106" s="259">
        <v>6.25</v>
      </c>
      <c r="T106" s="259">
        <v>6.25</v>
      </c>
      <c r="U106" s="259">
        <v>12.5</v>
      </c>
      <c r="V106" s="259">
        <v>18.75</v>
      </c>
      <c r="W106" s="259">
        <v>18.75</v>
      </c>
      <c r="X106" s="259">
        <v>18.75</v>
      </c>
      <c r="Y106" s="259">
        <v>18.75</v>
      </c>
      <c r="Z106" s="259">
        <v>25</v>
      </c>
    </row>
    <row r="107" spans="1:26">
      <c r="A107" s="111" t="s">
        <v>147</v>
      </c>
      <c r="B107" s="10" t="s">
        <v>419</v>
      </c>
      <c r="C107" s="32"/>
      <c r="D107" s="228" t="s">
        <v>321</v>
      </c>
      <c r="E107" s="85">
        <v>0</v>
      </c>
      <c r="F107" s="85">
        <v>0</v>
      </c>
      <c r="G107" s="85">
        <v>0</v>
      </c>
      <c r="H107" s="85">
        <v>0</v>
      </c>
      <c r="I107" s="85">
        <v>0</v>
      </c>
      <c r="J107" s="85">
        <v>75</v>
      </c>
      <c r="K107" s="259">
        <v>112.5</v>
      </c>
      <c r="L107" s="259">
        <v>112.5</v>
      </c>
      <c r="M107" s="259">
        <v>112.5</v>
      </c>
      <c r="N107" s="259">
        <v>112.5</v>
      </c>
      <c r="O107" s="259">
        <v>112.5</v>
      </c>
      <c r="P107" s="259">
        <v>112.5</v>
      </c>
      <c r="Q107" s="259">
        <v>112.5</v>
      </c>
      <c r="R107" s="259">
        <v>112.5</v>
      </c>
      <c r="S107" s="259">
        <v>112.5</v>
      </c>
      <c r="T107" s="259">
        <v>112.5</v>
      </c>
      <c r="U107" s="259">
        <v>112.5</v>
      </c>
      <c r="V107" s="259">
        <v>112.5</v>
      </c>
      <c r="W107" s="259">
        <v>112.5</v>
      </c>
      <c r="X107" s="259">
        <v>112.5</v>
      </c>
      <c r="Y107" s="259">
        <v>112.5</v>
      </c>
      <c r="Z107" s="259">
        <v>112.5</v>
      </c>
    </row>
    <row r="108" spans="1:26">
      <c r="A108" s="111" t="s">
        <v>148</v>
      </c>
      <c r="B108" s="40"/>
      <c r="C108" s="32"/>
      <c r="D108" s="228"/>
      <c r="E108" s="85"/>
      <c r="F108" s="85"/>
      <c r="G108" s="85"/>
      <c r="H108" s="85"/>
      <c r="I108" s="85"/>
      <c r="J108" s="85"/>
      <c r="K108" s="86"/>
      <c r="L108" s="86"/>
      <c r="M108" s="86"/>
      <c r="N108" s="86"/>
      <c r="O108" s="86"/>
      <c r="P108" s="86"/>
      <c r="Q108" s="86"/>
      <c r="R108" s="86"/>
      <c r="S108" s="86"/>
      <c r="T108" s="86"/>
      <c r="U108" s="86"/>
      <c r="V108" s="86"/>
      <c r="W108" s="86"/>
      <c r="X108" s="86"/>
      <c r="Y108" s="86"/>
      <c r="Z108" s="86"/>
    </row>
    <row r="109" spans="1:26">
      <c r="A109" s="111" t="s">
        <v>149</v>
      </c>
      <c r="B109" s="40"/>
      <c r="C109" s="32"/>
      <c r="D109" s="228"/>
      <c r="E109" s="85"/>
      <c r="F109" s="85"/>
      <c r="G109" s="85"/>
      <c r="H109" s="85"/>
      <c r="I109" s="85"/>
      <c r="J109" s="85"/>
      <c r="K109" s="86"/>
      <c r="L109" s="86"/>
      <c r="M109" s="86"/>
      <c r="N109" s="86"/>
      <c r="O109" s="86"/>
      <c r="P109" s="86"/>
      <c r="Q109" s="86"/>
      <c r="R109" s="86"/>
      <c r="S109" s="86"/>
      <c r="T109" s="86"/>
      <c r="U109" s="86"/>
      <c r="V109" s="86"/>
      <c r="W109" s="86"/>
      <c r="X109" s="86"/>
      <c r="Y109" s="86"/>
      <c r="Z109" s="86"/>
    </row>
    <row r="110" spans="1:26">
      <c r="A110" s="111" t="s">
        <v>200</v>
      </c>
      <c r="B110" s="40"/>
      <c r="C110" s="32"/>
      <c r="D110" s="228"/>
      <c r="E110" s="85"/>
      <c r="F110" s="85"/>
      <c r="G110" s="85"/>
      <c r="H110" s="85"/>
      <c r="I110" s="85"/>
      <c r="J110" s="85"/>
      <c r="K110" s="86"/>
      <c r="L110" s="86"/>
      <c r="M110" s="86"/>
      <c r="N110" s="86"/>
      <c r="O110" s="86"/>
      <c r="P110" s="86"/>
      <c r="Q110" s="86"/>
      <c r="R110" s="86"/>
      <c r="S110" s="86"/>
      <c r="T110" s="86"/>
      <c r="U110" s="86"/>
      <c r="V110" s="86"/>
      <c r="W110" s="86"/>
      <c r="X110" s="86"/>
      <c r="Y110" s="86"/>
      <c r="Z110" s="86"/>
    </row>
    <row r="111" spans="1:26">
      <c r="A111" s="111" t="s">
        <v>201</v>
      </c>
      <c r="B111" s="40"/>
      <c r="C111" s="32"/>
      <c r="D111" s="228"/>
      <c r="E111" s="85"/>
      <c r="F111" s="85"/>
      <c r="G111" s="85"/>
      <c r="H111" s="85"/>
      <c r="I111" s="85"/>
      <c r="J111" s="85"/>
      <c r="K111" s="86"/>
      <c r="L111" s="86"/>
      <c r="M111" s="86"/>
      <c r="N111" s="86"/>
      <c r="O111" s="86"/>
      <c r="P111" s="86"/>
      <c r="Q111" s="86"/>
      <c r="R111" s="86"/>
      <c r="S111" s="86"/>
      <c r="T111" s="86"/>
      <c r="U111" s="86"/>
      <c r="V111" s="86"/>
      <c r="W111" s="86"/>
      <c r="X111" s="86"/>
      <c r="Y111" s="86"/>
      <c r="Z111" s="86"/>
    </row>
    <row r="112" spans="1:26">
      <c r="A112" s="111" t="s">
        <v>202</v>
      </c>
      <c r="B112" s="40"/>
      <c r="C112" s="32"/>
      <c r="D112" s="228"/>
      <c r="E112" s="85"/>
      <c r="F112" s="85"/>
      <c r="G112" s="85"/>
      <c r="H112" s="85"/>
      <c r="I112" s="85"/>
      <c r="J112" s="85"/>
      <c r="K112" s="86"/>
      <c r="L112" s="86"/>
      <c r="M112" s="86"/>
      <c r="N112" s="86"/>
      <c r="O112" s="86"/>
      <c r="P112" s="86"/>
      <c r="Q112" s="86"/>
      <c r="R112" s="86"/>
      <c r="S112" s="86"/>
      <c r="T112" s="86"/>
      <c r="U112" s="86"/>
      <c r="V112" s="86"/>
      <c r="W112" s="86"/>
      <c r="X112" s="86"/>
      <c r="Y112" s="86"/>
      <c r="Z112" s="86"/>
    </row>
    <row r="113" spans="1:26">
      <c r="A113" s="111" t="s">
        <v>203</v>
      </c>
      <c r="B113" s="40"/>
      <c r="C113" s="32"/>
      <c r="D113" s="228"/>
      <c r="E113" s="85"/>
      <c r="F113" s="85"/>
      <c r="G113" s="85"/>
      <c r="H113" s="85"/>
      <c r="I113" s="85"/>
      <c r="J113" s="85"/>
      <c r="K113" s="86"/>
      <c r="L113" s="86"/>
      <c r="M113" s="86"/>
      <c r="N113" s="86"/>
      <c r="O113" s="86"/>
      <c r="P113" s="86"/>
      <c r="Q113" s="86"/>
      <c r="R113" s="86"/>
      <c r="S113" s="86"/>
      <c r="T113" s="86"/>
      <c r="U113" s="86"/>
      <c r="V113" s="86"/>
      <c r="W113" s="86"/>
      <c r="X113" s="86"/>
      <c r="Y113" s="86"/>
      <c r="Z113" s="86"/>
    </row>
    <row r="114" spans="1:26">
      <c r="A114" s="111" t="s">
        <v>204</v>
      </c>
      <c r="B114" s="40"/>
      <c r="C114" s="32"/>
      <c r="D114" s="228"/>
      <c r="E114" s="85"/>
      <c r="F114" s="85"/>
      <c r="G114" s="85"/>
      <c r="H114" s="85"/>
      <c r="I114" s="85"/>
      <c r="J114" s="85"/>
      <c r="K114" s="86"/>
      <c r="L114" s="86"/>
      <c r="M114" s="86"/>
      <c r="N114" s="86"/>
      <c r="O114" s="86"/>
      <c r="P114" s="86"/>
      <c r="Q114" s="86"/>
      <c r="R114" s="86"/>
      <c r="S114" s="86"/>
      <c r="T114" s="86"/>
      <c r="U114" s="86"/>
      <c r="V114" s="86"/>
      <c r="W114" s="86"/>
      <c r="X114" s="86"/>
      <c r="Y114" s="86"/>
      <c r="Z114" s="86"/>
    </row>
    <row r="115" spans="1:26">
      <c r="A115" s="111" t="s">
        <v>205</v>
      </c>
      <c r="B115" s="40"/>
      <c r="C115" s="32"/>
      <c r="D115" s="228"/>
      <c r="E115" s="85"/>
      <c r="F115" s="85"/>
      <c r="G115" s="85"/>
      <c r="H115" s="85"/>
      <c r="I115" s="85"/>
      <c r="J115" s="85"/>
      <c r="K115" s="86"/>
      <c r="L115" s="86"/>
      <c r="M115" s="86"/>
      <c r="N115" s="86"/>
      <c r="O115" s="86"/>
      <c r="P115" s="86"/>
      <c r="Q115" s="86"/>
      <c r="R115" s="86"/>
      <c r="S115" s="86"/>
      <c r="T115" s="86"/>
      <c r="U115" s="86"/>
      <c r="V115" s="86"/>
      <c r="W115" s="86"/>
      <c r="X115" s="86"/>
      <c r="Y115" s="86"/>
      <c r="Z115" s="86"/>
    </row>
    <row r="116" spans="1:26">
      <c r="A116" s="111" t="s">
        <v>206</v>
      </c>
      <c r="B116" s="40"/>
      <c r="C116" s="32"/>
      <c r="D116" s="228"/>
      <c r="E116" s="85"/>
      <c r="F116" s="85"/>
      <c r="G116" s="85"/>
      <c r="H116" s="85"/>
      <c r="I116" s="85"/>
      <c r="J116" s="85"/>
      <c r="K116" s="86"/>
      <c r="L116" s="86"/>
      <c r="M116" s="86"/>
      <c r="N116" s="86"/>
      <c r="O116" s="86"/>
      <c r="P116" s="86"/>
      <c r="Q116" s="86"/>
      <c r="R116" s="86"/>
      <c r="S116" s="86"/>
      <c r="T116" s="86"/>
      <c r="U116" s="86"/>
      <c r="V116" s="86"/>
      <c r="W116" s="86"/>
      <c r="X116" s="86"/>
      <c r="Y116" s="86"/>
      <c r="Z116" s="86"/>
    </row>
    <row r="117" spans="1:26">
      <c r="A117" s="111" t="s">
        <v>207</v>
      </c>
      <c r="B117" s="40"/>
      <c r="C117" s="32"/>
      <c r="D117" s="228"/>
      <c r="E117" s="85"/>
      <c r="F117" s="85"/>
      <c r="G117" s="85"/>
      <c r="H117" s="85"/>
      <c r="I117" s="85"/>
      <c r="J117" s="85"/>
      <c r="K117" s="86"/>
      <c r="L117" s="86"/>
      <c r="M117" s="86"/>
      <c r="N117" s="86"/>
      <c r="O117" s="86"/>
      <c r="P117" s="86"/>
      <c r="Q117" s="86"/>
      <c r="R117" s="86"/>
      <c r="S117" s="86"/>
      <c r="T117" s="86"/>
      <c r="U117" s="86"/>
      <c r="V117" s="86"/>
      <c r="W117" s="86"/>
      <c r="X117" s="86"/>
      <c r="Y117" s="86"/>
      <c r="Z117" s="86"/>
    </row>
    <row r="118" spans="1:26">
      <c r="A118" s="206" t="s">
        <v>208</v>
      </c>
      <c r="B118" s="40"/>
      <c r="C118" s="32"/>
      <c r="D118" s="228"/>
      <c r="E118" s="85"/>
      <c r="F118" s="85"/>
      <c r="G118" s="85"/>
      <c r="H118" s="85"/>
      <c r="I118" s="85"/>
      <c r="J118" s="85"/>
      <c r="K118" s="86"/>
      <c r="L118" s="86"/>
      <c r="M118" s="86"/>
      <c r="N118" s="86"/>
      <c r="O118" s="86"/>
      <c r="P118" s="86"/>
      <c r="Q118" s="86"/>
      <c r="R118" s="86"/>
      <c r="S118" s="86"/>
      <c r="T118" s="86"/>
      <c r="U118" s="86"/>
      <c r="V118" s="86"/>
      <c r="W118" s="86"/>
      <c r="X118" s="86"/>
      <c r="Y118" s="86"/>
      <c r="Z118" s="86"/>
    </row>
    <row r="119" spans="1:26">
      <c r="A119" s="111">
        <v>15</v>
      </c>
      <c r="B119" s="37" t="s">
        <v>91</v>
      </c>
      <c r="C119" s="36"/>
      <c r="D119" s="239"/>
      <c r="E119" s="55">
        <f t="shared" ref="E119:N119" si="13">SUM(E105:E118)</f>
        <v>0</v>
      </c>
      <c r="F119" s="55">
        <f t="shared" si="13"/>
        <v>0</v>
      </c>
      <c r="G119" s="55">
        <f t="shared" si="13"/>
        <v>0</v>
      </c>
      <c r="H119" s="55">
        <f t="shared" si="13"/>
        <v>0</v>
      </c>
      <c r="I119" s="55">
        <f t="shared" si="13"/>
        <v>0</v>
      </c>
      <c r="J119" s="55">
        <f t="shared" si="13"/>
        <v>75</v>
      </c>
      <c r="K119" s="55">
        <f t="shared" si="13"/>
        <v>112.5</v>
      </c>
      <c r="L119" s="55">
        <f t="shared" si="13"/>
        <v>112.5</v>
      </c>
      <c r="M119" s="55">
        <f t="shared" si="13"/>
        <v>120</v>
      </c>
      <c r="N119" s="55">
        <f t="shared" si="13"/>
        <v>127.5</v>
      </c>
      <c r="O119" s="55">
        <f t="shared" ref="O119:Z119" si="14">SUM(O105:O118)</f>
        <v>135</v>
      </c>
      <c r="P119" s="55">
        <f t="shared" si="14"/>
        <v>142.5</v>
      </c>
      <c r="Q119" s="55">
        <f t="shared" si="14"/>
        <v>157.5</v>
      </c>
      <c r="R119" s="55">
        <f t="shared" si="14"/>
        <v>172.5</v>
      </c>
      <c r="S119" s="55">
        <f t="shared" si="14"/>
        <v>193.75</v>
      </c>
      <c r="T119" s="55">
        <f t="shared" si="14"/>
        <v>193.75</v>
      </c>
      <c r="U119" s="55">
        <f t="shared" si="14"/>
        <v>200</v>
      </c>
      <c r="V119" s="55">
        <f t="shared" si="14"/>
        <v>206.25</v>
      </c>
      <c r="W119" s="55">
        <f t="shared" si="14"/>
        <v>206.25</v>
      </c>
      <c r="X119" s="55">
        <f t="shared" si="14"/>
        <v>206.25</v>
      </c>
      <c r="Y119" s="55">
        <f t="shared" si="14"/>
        <v>206.25</v>
      </c>
      <c r="Z119" s="55">
        <f t="shared" si="14"/>
        <v>212.5</v>
      </c>
    </row>
    <row r="120" spans="1:26">
      <c r="A120" s="111"/>
      <c r="B120" s="133"/>
      <c r="C120" s="131"/>
      <c r="D120" s="132"/>
      <c r="E120" s="82"/>
      <c r="F120" s="82"/>
      <c r="G120" s="82"/>
      <c r="H120" s="82"/>
      <c r="I120" s="82"/>
      <c r="J120" s="82"/>
      <c r="K120" s="82"/>
      <c r="L120" s="82"/>
      <c r="M120" s="270"/>
      <c r="N120" s="270"/>
      <c r="O120" s="270"/>
      <c r="P120" s="270"/>
      <c r="Q120" s="270"/>
      <c r="R120" s="270"/>
      <c r="S120" s="270"/>
      <c r="T120" s="270"/>
      <c r="U120" s="270"/>
      <c r="V120" s="270"/>
      <c r="W120" s="270"/>
      <c r="X120" s="270"/>
      <c r="Y120" s="270"/>
      <c r="Z120" s="271"/>
    </row>
    <row r="121" spans="1:26" ht="15" customHeight="1">
      <c r="A121" s="111">
        <v>16</v>
      </c>
      <c r="B121" s="38" t="s">
        <v>159</v>
      </c>
      <c r="C121" s="39"/>
      <c r="D121" s="64"/>
      <c r="E121" s="65">
        <f t="shared" ref="E121:N121" si="15">E119+E101</f>
        <v>0</v>
      </c>
      <c r="F121" s="65">
        <f t="shared" si="15"/>
        <v>0</v>
      </c>
      <c r="G121" s="65">
        <f t="shared" si="15"/>
        <v>0</v>
      </c>
      <c r="H121" s="65">
        <f t="shared" si="15"/>
        <v>0</v>
      </c>
      <c r="I121" s="65">
        <f t="shared" si="15"/>
        <v>85</v>
      </c>
      <c r="J121" s="65">
        <f t="shared" si="15"/>
        <v>115</v>
      </c>
      <c r="K121" s="65">
        <f t="shared" si="15"/>
        <v>167.85424429010129</v>
      </c>
      <c r="L121" s="65">
        <f t="shared" si="15"/>
        <v>172.5</v>
      </c>
      <c r="M121" s="65">
        <f t="shared" si="15"/>
        <v>170.32213979791379</v>
      </c>
      <c r="N121" s="65">
        <f t="shared" si="15"/>
        <v>172.5</v>
      </c>
      <c r="O121" s="65">
        <f t="shared" ref="O121:Z121" si="16">O119+O101</f>
        <v>175</v>
      </c>
      <c r="P121" s="65">
        <f t="shared" si="16"/>
        <v>182.5</v>
      </c>
      <c r="Q121" s="65">
        <f t="shared" si="16"/>
        <v>197.5</v>
      </c>
      <c r="R121" s="65">
        <f t="shared" si="16"/>
        <v>212.5</v>
      </c>
      <c r="S121" s="65">
        <f t="shared" si="16"/>
        <v>233.75</v>
      </c>
      <c r="T121" s="65">
        <f t="shared" si="16"/>
        <v>233.75</v>
      </c>
      <c r="U121" s="65">
        <f t="shared" si="16"/>
        <v>240</v>
      </c>
      <c r="V121" s="65">
        <f t="shared" si="16"/>
        <v>246.25</v>
      </c>
      <c r="W121" s="65">
        <f t="shared" si="16"/>
        <v>246.25</v>
      </c>
      <c r="X121" s="65">
        <f t="shared" si="16"/>
        <v>246.25</v>
      </c>
      <c r="Y121" s="65">
        <f t="shared" si="16"/>
        <v>246.25</v>
      </c>
      <c r="Z121" s="65">
        <f t="shared" si="16"/>
        <v>252.5</v>
      </c>
    </row>
    <row r="122" spans="1:26">
      <c r="A122" s="111"/>
      <c r="B122" s="22"/>
      <c r="D122" s="16"/>
      <c r="E122" s="16"/>
      <c r="F122" s="16"/>
      <c r="G122" s="61"/>
      <c r="H122" s="61"/>
      <c r="I122" s="61"/>
      <c r="J122" s="61"/>
      <c r="K122" s="61"/>
      <c r="L122" s="61"/>
      <c r="M122" s="61"/>
      <c r="N122" s="61"/>
      <c r="O122" s="61"/>
      <c r="P122" s="61"/>
      <c r="Q122" s="61"/>
      <c r="R122" s="61"/>
    </row>
    <row r="123" spans="1:26" ht="18">
      <c r="A123" s="111"/>
      <c r="B123" s="210" t="s">
        <v>40</v>
      </c>
      <c r="D123" s="16"/>
      <c r="E123" s="16"/>
      <c r="F123" s="16"/>
      <c r="G123" s="61"/>
      <c r="H123" s="61"/>
      <c r="I123" s="61"/>
      <c r="J123" s="61"/>
      <c r="K123" s="61"/>
      <c r="L123" s="61"/>
      <c r="M123" s="61"/>
      <c r="N123" s="61"/>
      <c r="O123" s="61"/>
      <c r="P123" s="61"/>
      <c r="Q123" s="61"/>
      <c r="R123" s="61"/>
    </row>
    <row r="124" spans="1:26">
      <c r="A124" s="111"/>
      <c r="B124" s="1"/>
      <c r="D124" s="16"/>
      <c r="E124" s="50" t="s">
        <v>15</v>
      </c>
      <c r="F124" s="50" t="s">
        <v>16</v>
      </c>
      <c r="G124" s="50" t="s">
        <v>18</v>
      </c>
      <c r="H124" s="50" t="s">
        <v>19</v>
      </c>
      <c r="I124" s="50" t="s">
        <v>22</v>
      </c>
      <c r="J124" s="50" t="s">
        <v>23</v>
      </c>
      <c r="K124" s="50" t="s">
        <v>25</v>
      </c>
      <c r="L124" s="50" t="s">
        <v>26</v>
      </c>
      <c r="M124" s="50" t="s">
        <v>27</v>
      </c>
      <c r="N124" s="50" t="s">
        <v>28</v>
      </c>
      <c r="O124" s="258" t="s">
        <v>376</v>
      </c>
      <c r="P124" s="258" t="s">
        <v>377</v>
      </c>
      <c r="Q124" s="258" t="s">
        <v>378</v>
      </c>
      <c r="R124" s="258" t="s">
        <v>379</v>
      </c>
      <c r="S124" s="258" t="s">
        <v>380</v>
      </c>
      <c r="T124" s="258" t="s">
        <v>381</v>
      </c>
      <c r="U124" s="258" t="s">
        <v>382</v>
      </c>
      <c r="V124" s="258" t="s">
        <v>383</v>
      </c>
      <c r="W124" s="258" t="s">
        <v>384</v>
      </c>
      <c r="X124" s="258" t="s">
        <v>385</v>
      </c>
      <c r="Y124" s="258" t="s">
        <v>386</v>
      </c>
      <c r="Z124" s="258" t="s">
        <v>387</v>
      </c>
    </row>
    <row r="125" spans="1:26">
      <c r="A125" s="111">
        <v>17</v>
      </c>
      <c r="B125" s="37" t="s">
        <v>165</v>
      </c>
      <c r="C125" s="32"/>
      <c r="D125" s="71"/>
      <c r="E125" s="65">
        <f>E21</f>
        <v>559.79700000000003</v>
      </c>
      <c r="F125" s="65">
        <f t="shared" ref="F125:Z125" si="17">F21</f>
        <v>651.15091113999995</v>
      </c>
      <c r="G125" s="65">
        <f t="shared" si="17"/>
        <v>592.45123596191434</v>
      </c>
      <c r="H125" s="65">
        <f t="shared" si="17"/>
        <v>589.40377807617244</v>
      </c>
      <c r="I125" s="65">
        <f t="shared" si="17"/>
        <v>588.17786712646466</v>
      </c>
      <c r="J125" s="65">
        <f t="shared" si="17"/>
        <v>589.36348876953127</v>
      </c>
      <c r="K125" s="65">
        <f t="shared" si="17"/>
        <v>590.60782470703123</v>
      </c>
      <c r="L125" s="65">
        <f t="shared" si="17"/>
        <v>591.8497741699224</v>
      </c>
      <c r="M125" s="65">
        <f t="shared" si="17"/>
        <v>593.07572021484373</v>
      </c>
      <c r="N125" s="65">
        <f t="shared" si="17"/>
        <v>594.14057922363304</v>
      </c>
      <c r="O125" s="65">
        <f t="shared" si="17"/>
        <v>595.04336853027314</v>
      </c>
      <c r="P125" s="65">
        <f t="shared" si="17"/>
        <v>595.99093933105439</v>
      </c>
      <c r="Q125" s="65">
        <f t="shared" si="17"/>
        <v>596.87990112304738</v>
      </c>
      <c r="R125" s="65">
        <f t="shared" si="17"/>
        <v>597.82059326171873</v>
      </c>
      <c r="S125" s="65">
        <f t="shared" si="17"/>
        <v>598.82572021484373</v>
      </c>
      <c r="T125" s="65">
        <f t="shared" si="17"/>
        <v>600.32302246093752</v>
      </c>
      <c r="U125" s="65">
        <f t="shared" si="17"/>
        <v>601.82376403808564</v>
      </c>
      <c r="V125" s="65">
        <f t="shared" si="17"/>
        <v>603.32794494628934</v>
      </c>
      <c r="W125" s="65">
        <f t="shared" si="17"/>
        <v>604.83675842285186</v>
      </c>
      <c r="X125" s="65">
        <f t="shared" si="17"/>
        <v>606.3490112304687</v>
      </c>
      <c r="Y125" s="65">
        <f t="shared" si="17"/>
        <v>607.86470336914113</v>
      </c>
      <c r="Z125" s="65">
        <f t="shared" si="17"/>
        <v>609.38502807617238</v>
      </c>
    </row>
    <row r="126" spans="1:26" ht="31.2">
      <c r="A126" s="111">
        <v>18</v>
      </c>
      <c r="B126" s="37" t="s">
        <v>161</v>
      </c>
      <c r="C126" s="32"/>
      <c r="D126" s="71"/>
      <c r="E126" s="65">
        <f>E82</f>
        <v>656.12</v>
      </c>
      <c r="F126" s="65">
        <f t="shared" ref="F126:Z126" si="18">F82</f>
        <v>656.12</v>
      </c>
      <c r="G126" s="65">
        <f t="shared" si="18"/>
        <v>656.12358041692994</v>
      </c>
      <c r="H126" s="65">
        <f t="shared" si="18"/>
        <v>646.50358041692994</v>
      </c>
      <c r="I126" s="65">
        <f t="shared" si="18"/>
        <v>511.50358041692988</v>
      </c>
      <c r="J126" s="65">
        <f t="shared" si="18"/>
        <v>540.75358041692994</v>
      </c>
      <c r="K126" s="65">
        <f t="shared" si="18"/>
        <v>429.75358041692988</v>
      </c>
      <c r="L126" s="65">
        <f t="shared" si="18"/>
        <v>429.75358041692988</v>
      </c>
      <c r="M126" s="65">
        <f t="shared" si="18"/>
        <v>429.75358041692988</v>
      </c>
      <c r="N126" s="65">
        <f t="shared" si="18"/>
        <v>429.75358041692988</v>
      </c>
      <c r="O126" s="65">
        <f t="shared" si="18"/>
        <v>429.75358041692988</v>
      </c>
      <c r="P126" s="65">
        <f t="shared" si="18"/>
        <v>429.75358041692988</v>
      </c>
      <c r="Q126" s="65">
        <f t="shared" si="18"/>
        <v>419.85358041692984</v>
      </c>
      <c r="R126" s="65">
        <f t="shared" si="18"/>
        <v>419.85358041692984</v>
      </c>
      <c r="S126" s="65">
        <f t="shared" si="18"/>
        <v>419.85358041692984</v>
      </c>
      <c r="T126" s="65">
        <f t="shared" si="18"/>
        <v>400.25358041692988</v>
      </c>
      <c r="U126" s="65">
        <f t="shared" si="18"/>
        <v>400.25358041692988</v>
      </c>
      <c r="V126" s="65">
        <f t="shared" si="18"/>
        <v>400.25358041692988</v>
      </c>
      <c r="W126" s="65">
        <f t="shared" si="18"/>
        <v>400.25358041692988</v>
      </c>
      <c r="X126" s="65">
        <f t="shared" si="18"/>
        <v>400.25358041692988</v>
      </c>
      <c r="Y126" s="65">
        <f t="shared" si="18"/>
        <v>400.25358041692988</v>
      </c>
      <c r="Z126" s="65">
        <f t="shared" si="18"/>
        <v>400.25358041692988</v>
      </c>
    </row>
    <row r="127" spans="1:26">
      <c r="A127" s="111">
        <v>19</v>
      </c>
      <c r="B127" s="41" t="s">
        <v>256</v>
      </c>
      <c r="C127" s="32"/>
      <c r="D127" s="71"/>
      <c r="E127" s="65">
        <f t="shared" ref="E127:Z127" si="19">E126-E125</f>
        <v>96.322999999999979</v>
      </c>
      <c r="F127" s="65">
        <f t="shared" si="19"/>
        <v>4.9690888600000562</v>
      </c>
      <c r="G127" s="65">
        <f t="shared" si="19"/>
        <v>63.672344455015605</v>
      </c>
      <c r="H127" s="65">
        <f t="shared" si="19"/>
        <v>57.099802340757492</v>
      </c>
      <c r="I127" s="65">
        <f t="shared" si="19"/>
        <v>-76.674286709534783</v>
      </c>
      <c r="J127" s="65">
        <f t="shared" si="19"/>
        <v>-48.609908352601337</v>
      </c>
      <c r="K127" s="65">
        <f t="shared" si="19"/>
        <v>-160.85424429010135</v>
      </c>
      <c r="L127" s="65">
        <f t="shared" si="19"/>
        <v>-162.09619375299252</v>
      </c>
      <c r="M127" s="65">
        <f t="shared" si="19"/>
        <v>-163.32213979791385</v>
      </c>
      <c r="N127" s="65">
        <f t="shared" si="19"/>
        <v>-164.38699880670316</v>
      </c>
      <c r="O127" s="65">
        <f t="shared" si="19"/>
        <v>-165.28978811334326</v>
      </c>
      <c r="P127" s="65">
        <f t="shared" si="19"/>
        <v>-166.23735891412451</v>
      </c>
      <c r="Q127" s="65">
        <f t="shared" si="19"/>
        <v>-177.02632070611753</v>
      </c>
      <c r="R127" s="65">
        <f t="shared" si="19"/>
        <v>-177.96701284478888</v>
      </c>
      <c r="S127" s="65">
        <f t="shared" si="19"/>
        <v>-178.97213979791388</v>
      </c>
      <c r="T127" s="65">
        <f t="shared" si="19"/>
        <v>-200.06944204400764</v>
      </c>
      <c r="U127" s="65">
        <f t="shared" si="19"/>
        <v>-201.57018362115576</v>
      </c>
      <c r="V127" s="65">
        <f t="shared" si="19"/>
        <v>-203.07436452935946</v>
      </c>
      <c r="W127" s="65">
        <f t="shared" si="19"/>
        <v>-204.58317800592198</v>
      </c>
      <c r="X127" s="65">
        <f t="shared" si="19"/>
        <v>-206.09543081353883</v>
      </c>
      <c r="Y127" s="65">
        <f t="shared" si="19"/>
        <v>-207.61112295221125</v>
      </c>
      <c r="Z127" s="65">
        <f t="shared" si="19"/>
        <v>-209.1314476592425</v>
      </c>
    </row>
    <row r="128" spans="1:26" ht="31.2">
      <c r="A128" s="111">
        <v>20</v>
      </c>
      <c r="B128" s="37" t="s">
        <v>160</v>
      </c>
      <c r="C128" s="32"/>
      <c r="D128" s="71"/>
      <c r="E128" s="65">
        <f>E121</f>
        <v>0</v>
      </c>
      <c r="F128" s="65">
        <f t="shared" ref="F128:Z128" si="20">F121</f>
        <v>0</v>
      </c>
      <c r="G128" s="65">
        <f t="shared" si="20"/>
        <v>0</v>
      </c>
      <c r="H128" s="65">
        <f t="shared" si="20"/>
        <v>0</v>
      </c>
      <c r="I128" s="65">
        <f t="shared" si="20"/>
        <v>85</v>
      </c>
      <c r="J128" s="65">
        <f t="shared" si="20"/>
        <v>115</v>
      </c>
      <c r="K128" s="65">
        <f t="shared" si="20"/>
        <v>167.85424429010129</v>
      </c>
      <c r="L128" s="65">
        <f t="shared" si="20"/>
        <v>172.5</v>
      </c>
      <c r="M128" s="65">
        <f t="shared" si="20"/>
        <v>170.32213979791379</v>
      </c>
      <c r="N128" s="65">
        <f t="shared" si="20"/>
        <v>172.5</v>
      </c>
      <c r="O128" s="65">
        <f t="shared" si="20"/>
        <v>175</v>
      </c>
      <c r="P128" s="65">
        <f t="shared" si="20"/>
        <v>182.5</v>
      </c>
      <c r="Q128" s="65">
        <f t="shared" si="20"/>
        <v>197.5</v>
      </c>
      <c r="R128" s="65">
        <f t="shared" si="20"/>
        <v>212.5</v>
      </c>
      <c r="S128" s="65">
        <f t="shared" si="20"/>
        <v>233.75</v>
      </c>
      <c r="T128" s="65">
        <f t="shared" si="20"/>
        <v>233.75</v>
      </c>
      <c r="U128" s="65">
        <f t="shared" si="20"/>
        <v>240</v>
      </c>
      <c r="V128" s="65">
        <f t="shared" si="20"/>
        <v>246.25</v>
      </c>
      <c r="W128" s="65">
        <f t="shared" si="20"/>
        <v>246.25</v>
      </c>
      <c r="X128" s="65">
        <f t="shared" si="20"/>
        <v>246.25</v>
      </c>
      <c r="Y128" s="65">
        <f t="shared" si="20"/>
        <v>246.25</v>
      </c>
      <c r="Z128" s="65">
        <f t="shared" si="20"/>
        <v>252.5</v>
      </c>
    </row>
    <row r="129" spans="1:26" ht="35.25" customHeight="1">
      <c r="A129" s="111">
        <v>21</v>
      </c>
      <c r="B129" s="37" t="s">
        <v>274</v>
      </c>
      <c r="C129" s="32"/>
      <c r="D129" s="30"/>
      <c r="E129" s="65">
        <f t="shared" ref="E129:Z129" si="21">E128+E127</f>
        <v>96.322999999999979</v>
      </c>
      <c r="F129" s="65">
        <f t="shared" si="21"/>
        <v>4.9690888600000562</v>
      </c>
      <c r="G129" s="65">
        <f t="shared" si="21"/>
        <v>63.672344455015605</v>
      </c>
      <c r="H129" s="65">
        <f t="shared" si="21"/>
        <v>57.099802340757492</v>
      </c>
      <c r="I129" s="65">
        <f t="shared" si="21"/>
        <v>8.3257132904652167</v>
      </c>
      <c r="J129" s="65">
        <f t="shared" si="21"/>
        <v>66.390091647398663</v>
      </c>
      <c r="K129" s="65">
        <f t="shared" si="21"/>
        <v>6.9999999999999432</v>
      </c>
      <c r="L129" s="65">
        <f t="shared" si="21"/>
        <v>10.403806247007481</v>
      </c>
      <c r="M129" s="65">
        <f t="shared" si="21"/>
        <v>6.9999999999999432</v>
      </c>
      <c r="N129" s="65">
        <f t="shared" si="21"/>
        <v>8.1130011932968387</v>
      </c>
      <c r="O129" s="65">
        <f t="shared" si="21"/>
        <v>9.7102118866567366</v>
      </c>
      <c r="P129" s="65">
        <f t="shared" si="21"/>
        <v>16.262641085875487</v>
      </c>
      <c r="Q129" s="65">
        <f t="shared" si="21"/>
        <v>20.473679293882469</v>
      </c>
      <c r="R129" s="65">
        <f t="shared" si="21"/>
        <v>34.532987155211117</v>
      </c>
      <c r="S129" s="65">
        <f t="shared" si="21"/>
        <v>54.777860202086117</v>
      </c>
      <c r="T129" s="65">
        <f t="shared" si="21"/>
        <v>33.680557955992356</v>
      </c>
      <c r="U129" s="65">
        <f t="shared" si="21"/>
        <v>38.429816378844237</v>
      </c>
      <c r="V129" s="65">
        <f t="shared" si="21"/>
        <v>43.175635470640543</v>
      </c>
      <c r="W129" s="65">
        <f t="shared" si="21"/>
        <v>41.66682199407802</v>
      </c>
      <c r="X129" s="65">
        <f t="shared" si="21"/>
        <v>40.154569186461174</v>
      </c>
      <c r="Y129" s="65">
        <f t="shared" si="21"/>
        <v>38.638877047788753</v>
      </c>
      <c r="Z129" s="65">
        <f t="shared" si="21"/>
        <v>43.368552340757503</v>
      </c>
    </row>
    <row r="131" spans="1:26">
      <c r="A131" s="235" t="s">
        <v>421</v>
      </c>
      <c r="B131" s="26" t="s">
        <v>422</v>
      </c>
    </row>
    <row r="132" spans="1:26">
      <c r="A132" s="273" t="s">
        <v>101</v>
      </c>
      <c r="B132" s="274" t="s">
        <v>423</v>
      </c>
    </row>
    <row r="133" spans="1:26" ht="31.2">
      <c r="A133" s="275" t="s">
        <v>424</v>
      </c>
      <c r="B133" s="276" t="s">
        <v>425</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29"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D36:D42</xm:sqref>
        </x14:dataValidation>
        <x14:dataValidation type="list" allowBlank="1" showInputMessage="1" xr:uid="{00000000-0002-0000-0200-000001000000}">
          <x14:formula1>
            <xm:f>Lists!$C$2:$C$7</xm:f>
          </x14:formula1>
          <xm:sqref>D48:D61</xm:sqref>
        </x14:dataValidation>
        <x14:dataValidation type="list" allowBlank="1" showInputMessage="1" xr:uid="{00000000-0002-0000-0200-000002000000}">
          <x14:formula1>
            <xm:f>Lists!$D$2:$D$7</xm:f>
          </x14:formula1>
          <xm:sqref>D67:D78</xm:sqref>
        </x14:dataValidation>
        <x14:dataValidation type="list" allowBlank="1" showInputMessage="1" xr:uid="{00000000-0002-0000-0200-000003000000}">
          <x14:formula1>
            <xm:f>Lists!$E$2:$E$10</xm:f>
          </x14:formula1>
          <xm:sqref>D87:D100</xm:sqref>
        </x14:dataValidation>
        <x14:dataValidation type="list" allowBlank="1" showInputMessage="1" xr:uid="{00000000-0002-0000-0200-000004000000}">
          <x14:formula1>
            <xm:f>Lists!$F$2:$F$7</xm:f>
          </x14:formula1>
          <xm:sqref>D105:D118</xm:sqref>
        </x14:dataValidation>
        <x14:dataValidation type="list" allowBlank="1" xr:uid="{00000000-0002-0000-0200-000005000000}">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Z156"/>
  <sheetViews>
    <sheetView showGridLines="0" view="pageBreakPreview" zoomScale="85" zoomScaleNormal="100" zoomScaleSheetLayoutView="85" workbookViewId="0">
      <selection activeCell="F144" sqref="F144"/>
    </sheetView>
  </sheetViews>
  <sheetFormatPr defaultColWidth="9" defaultRowHeight="15.6"/>
  <cols>
    <col min="1" max="1" width="9" style="115"/>
    <col min="2" max="2" width="80" style="7" customWidth="1"/>
    <col min="3" max="3" width="16.8984375" style="7" customWidth="1"/>
    <col min="4" max="4" width="15" style="7" customWidth="1"/>
    <col min="5" max="5" width="10.59765625" style="3" customWidth="1"/>
    <col min="6" max="9" width="10.59765625" style="3" bestFit="1" customWidth="1"/>
    <col min="10" max="10" width="10.59765625" style="3" customWidth="1"/>
    <col min="11" max="15" width="10.59765625" style="3" bestFit="1" customWidth="1"/>
    <col min="16" max="26" width="10.59765625" style="1" bestFit="1" customWidth="1"/>
    <col min="27" max="131" width="7.09765625" style="1" customWidth="1"/>
    <col min="132" max="16384" width="9" style="1"/>
  </cols>
  <sheetData>
    <row r="1" spans="1:26">
      <c r="B1" s="16" t="s">
        <v>20</v>
      </c>
      <c r="C1" s="16"/>
      <c r="O1" s="1"/>
    </row>
    <row r="2" spans="1:26">
      <c r="B2" s="16" t="s">
        <v>21</v>
      </c>
      <c r="C2" s="16"/>
      <c r="O2" s="1"/>
    </row>
    <row r="3" spans="1:26" s="2" customFormat="1">
      <c r="A3" s="115"/>
      <c r="B3" s="95" t="s">
        <v>252</v>
      </c>
      <c r="C3" s="17"/>
      <c r="D3" s="13"/>
    </row>
    <row r="4" spans="1:26" s="2" customFormat="1">
      <c r="A4" s="115"/>
      <c r="B4" s="21" t="s">
        <v>172</v>
      </c>
      <c r="C4" s="17"/>
      <c r="D4" s="12"/>
    </row>
    <row r="5" spans="1:26" s="2" customFormat="1">
      <c r="A5" s="115"/>
      <c r="B5" s="205" t="s">
        <v>176</v>
      </c>
      <c r="C5" s="17"/>
      <c r="D5" s="12"/>
    </row>
    <row r="6" spans="1:26" s="2" customFormat="1">
      <c r="A6" s="115"/>
      <c r="B6" s="12"/>
      <c r="D6" s="12"/>
    </row>
    <row r="7" spans="1:26" s="2" customFormat="1" ht="15.75" customHeight="1">
      <c r="A7" s="115"/>
      <c r="B7" s="114" t="s">
        <v>96</v>
      </c>
      <c r="C7" s="7"/>
      <c r="D7" s="7"/>
      <c r="E7" s="99" t="s">
        <v>78</v>
      </c>
      <c r="F7" s="8"/>
      <c r="G7" s="8"/>
      <c r="I7" s="4"/>
      <c r="J7" s="4"/>
      <c r="K7" s="4"/>
      <c r="L7" s="4"/>
      <c r="M7" s="4"/>
      <c r="N7" s="4"/>
      <c r="O7" s="4"/>
    </row>
    <row r="8" spans="1:26" s="2" customFormat="1">
      <c r="A8" s="115"/>
      <c r="B8" s="16"/>
      <c r="C8" s="9"/>
      <c r="D8" s="16"/>
      <c r="E8" s="42"/>
      <c r="F8" s="42"/>
      <c r="G8" s="42"/>
      <c r="H8" s="42"/>
      <c r="I8" s="42"/>
      <c r="J8" s="43" t="s">
        <v>1</v>
      </c>
      <c r="K8" s="44"/>
      <c r="L8" s="44"/>
      <c r="M8" s="44"/>
      <c r="N8" s="44"/>
      <c r="O8" s="45"/>
      <c r="P8" s="46"/>
      <c r="Q8" s="46"/>
      <c r="R8" s="46"/>
    </row>
    <row r="9" spans="1:26" s="2" customFormat="1">
      <c r="A9" s="115"/>
      <c r="B9" s="9"/>
      <c r="C9" s="9"/>
      <c r="D9" s="16"/>
      <c r="E9" s="321" t="s">
        <v>277</v>
      </c>
      <c r="F9" s="322"/>
      <c r="G9" s="99"/>
      <c r="H9" s="48"/>
      <c r="I9" s="48"/>
      <c r="J9" s="49"/>
      <c r="K9" s="45"/>
      <c r="L9" s="45"/>
      <c r="M9" s="45"/>
      <c r="N9" s="45"/>
      <c r="O9" s="45"/>
      <c r="P9" s="46"/>
      <c r="Q9" s="46"/>
      <c r="R9" s="46"/>
    </row>
    <row r="10" spans="1:26" s="5" customFormat="1" ht="18">
      <c r="A10" s="116"/>
      <c r="B10" s="208" t="s">
        <v>42</v>
      </c>
      <c r="C10" s="18"/>
      <c r="D10" s="18"/>
      <c r="E10" s="50" t="s">
        <v>15</v>
      </c>
      <c r="F10" s="50" t="s">
        <v>16</v>
      </c>
      <c r="G10" s="50" t="s">
        <v>18</v>
      </c>
      <c r="H10" s="50" t="s">
        <v>19</v>
      </c>
      <c r="I10" s="50" t="s">
        <v>22</v>
      </c>
      <c r="J10" s="50" t="s">
        <v>23</v>
      </c>
      <c r="K10" s="50" t="s">
        <v>25</v>
      </c>
      <c r="L10" s="50" t="s">
        <v>26</v>
      </c>
      <c r="M10" s="50" t="s">
        <v>27</v>
      </c>
      <c r="N10" s="50" t="s">
        <v>28</v>
      </c>
      <c r="O10" s="258" t="s">
        <v>376</v>
      </c>
      <c r="P10" s="258" t="s">
        <v>377</v>
      </c>
      <c r="Q10" s="258" t="s">
        <v>378</v>
      </c>
      <c r="R10" s="258" t="s">
        <v>379</v>
      </c>
      <c r="S10" s="258" t="s">
        <v>380</v>
      </c>
      <c r="T10" s="258" t="s">
        <v>381</v>
      </c>
      <c r="U10" s="258" t="s">
        <v>382</v>
      </c>
      <c r="V10" s="258" t="s">
        <v>383</v>
      </c>
      <c r="W10" s="258" t="s">
        <v>384</v>
      </c>
      <c r="X10" s="258" t="s">
        <v>385</v>
      </c>
      <c r="Y10" s="258" t="s">
        <v>386</v>
      </c>
      <c r="Z10" s="258" t="s">
        <v>387</v>
      </c>
    </row>
    <row r="11" spans="1:26" ht="17.25" customHeight="1">
      <c r="A11" s="17">
        <v>1</v>
      </c>
      <c r="B11" s="16" t="s">
        <v>129</v>
      </c>
      <c r="C11" s="16"/>
      <c r="D11" s="51"/>
      <c r="E11" s="278">
        <v>2073416.3769999999</v>
      </c>
      <c r="F11" s="278">
        <v>2221926.821</v>
      </c>
      <c r="G11" s="278">
        <v>2107353.2268932243</v>
      </c>
      <c r="H11" s="278">
        <v>2177596.0098542431</v>
      </c>
      <c r="I11" s="278">
        <v>2171124.1744681126</v>
      </c>
      <c r="J11" s="278">
        <v>2175741.815581983</v>
      </c>
      <c r="K11" s="279">
        <v>2181563.9902875195</v>
      </c>
      <c r="L11" s="279">
        <v>2187393.9527430562</v>
      </c>
      <c r="M11" s="279">
        <v>2193157.9481152599</v>
      </c>
      <c r="N11" s="279">
        <v>2198221.7066041292</v>
      </c>
      <c r="O11" s="279">
        <v>2202522.9352346663</v>
      </c>
      <c r="P11" s="279">
        <v>2206955.4435388329</v>
      </c>
      <c r="Q11" s="279">
        <v>2211154.5507448399</v>
      </c>
      <c r="R11" s="279">
        <v>2215550.1447678157</v>
      </c>
      <c r="S11" s="279">
        <v>2220245.1125242817</v>
      </c>
      <c r="T11" s="279">
        <v>2225706.1679133181</v>
      </c>
      <c r="U11" s="279">
        <v>2231269.7745309277</v>
      </c>
      <c r="V11" s="279">
        <v>2236847.6032024766</v>
      </c>
      <c r="W11" s="279">
        <v>2242439.3949872204</v>
      </c>
      <c r="X11" s="279">
        <v>2248045.2365997224</v>
      </c>
      <c r="Y11" s="279">
        <v>2253664.9889185969</v>
      </c>
      <c r="Z11" s="279">
        <v>2259295.0293301679</v>
      </c>
    </row>
    <row r="12" spans="1:26" ht="17.25" customHeight="1">
      <c r="A12" s="17">
        <v>2</v>
      </c>
      <c r="B12" s="16" t="s">
        <v>128</v>
      </c>
      <c r="C12" s="16"/>
      <c r="D12" s="51"/>
      <c r="E12" s="278">
        <v>19278.164000000001</v>
      </c>
      <c r="F12" s="278">
        <v>17916.666666666668</v>
      </c>
      <c r="G12" s="278">
        <v>21500</v>
      </c>
      <c r="H12" s="278">
        <v>21500</v>
      </c>
      <c r="I12" s="278">
        <v>21500</v>
      </c>
      <c r="J12" s="278">
        <v>21500</v>
      </c>
      <c r="K12" s="279">
        <v>21500</v>
      </c>
      <c r="L12" s="279">
        <v>21500</v>
      </c>
      <c r="M12" s="279">
        <v>21500</v>
      </c>
      <c r="N12" s="279">
        <v>21500</v>
      </c>
      <c r="O12" s="279">
        <v>21500</v>
      </c>
      <c r="P12" s="279">
        <v>21500</v>
      </c>
      <c r="Q12" s="279">
        <v>21500</v>
      </c>
      <c r="R12" s="279">
        <v>21500</v>
      </c>
      <c r="S12" s="279">
        <v>21500</v>
      </c>
      <c r="T12" s="279">
        <v>21500</v>
      </c>
      <c r="U12" s="279">
        <v>21500</v>
      </c>
      <c r="V12" s="279">
        <v>21500</v>
      </c>
      <c r="W12" s="279">
        <v>21500</v>
      </c>
      <c r="X12" s="279">
        <v>21500</v>
      </c>
      <c r="Y12" s="279">
        <v>21500</v>
      </c>
      <c r="Z12" s="279">
        <v>21500</v>
      </c>
    </row>
    <row r="13" spans="1:26" ht="17.25" customHeight="1">
      <c r="A13" s="17">
        <v>3</v>
      </c>
      <c r="B13" s="16" t="s">
        <v>354</v>
      </c>
      <c r="C13" s="16"/>
      <c r="D13" s="51"/>
      <c r="E13" s="55">
        <f>E17</f>
        <v>2172774.9365093559</v>
      </c>
      <c r="F13" s="55">
        <f t="shared" ref="F13:Z13" si="0">F17</f>
        <v>2295567.751287241</v>
      </c>
      <c r="G13" s="55">
        <f t="shared" si="0"/>
        <v>2181998</v>
      </c>
      <c r="H13" s="55">
        <f t="shared" si="0"/>
        <v>2254720</v>
      </c>
      <c r="I13" s="55">
        <f t="shared" si="0"/>
        <v>2246155.25</v>
      </c>
      <c r="J13" s="55">
        <f t="shared" si="0"/>
        <v>2248222.75</v>
      </c>
      <c r="K13" s="55">
        <f t="shared" si="0"/>
        <v>2251759.25</v>
      </c>
      <c r="L13" s="55">
        <f t="shared" si="0"/>
        <v>2262813</v>
      </c>
      <c r="M13" s="55">
        <f t="shared" si="0"/>
        <v>2277579</v>
      </c>
      <c r="N13" s="55">
        <f t="shared" si="0"/>
        <v>2277236.5</v>
      </c>
      <c r="O13" s="55">
        <f t="shared" si="0"/>
        <v>2279521.25</v>
      </c>
      <c r="P13" s="55">
        <f t="shared" si="0"/>
        <v>2277886.75</v>
      </c>
      <c r="Q13" s="55">
        <f t="shared" si="0"/>
        <v>2284654.5</v>
      </c>
      <c r="R13" s="55">
        <f t="shared" si="0"/>
        <v>2290956</v>
      </c>
      <c r="S13" s="55">
        <f t="shared" si="0"/>
        <v>2305608.25</v>
      </c>
      <c r="T13" s="55">
        <f t="shared" si="0"/>
        <v>2303623.25</v>
      </c>
      <c r="U13" s="55">
        <f t="shared" si="0"/>
        <v>2305583.5</v>
      </c>
      <c r="V13" s="55">
        <f t="shared" si="0"/>
        <v>2308778.25</v>
      </c>
      <c r="W13" s="55">
        <f t="shared" si="0"/>
        <v>2317073.5</v>
      </c>
      <c r="X13" s="55">
        <f t="shared" si="0"/>
        <v>2324130.75</v>
      </c>
      <c r="Y13" s="55">
        <f t="shared" si="0"/>
        <v>2334689</v>
      </c>
      <c r="Z13" s="55">
        <f t="shared" si="0"/>
        <v>2338371.75</v>
      </c>
    </row>
    <row r="14" spans="1:26" ht="17.25" customHeight="1">
      <c r="A14" s="17">
        <v>4</v>
      </c>
      <c r="B14" s="16" t="s">
        <v>353</v>
      </c>
      <c r="C14" s="16"/>
      <c r="D14" s="51"/>
      <c r="E14" s="212">
        <v>2073416.3769999999</v>
      </c>
      <c r="F14" s="212">
        <v>2221926.821</v>
      </c>
      <c r="G14" s="212">
        <v>2107335.9508932242</v>
      </c>
      <c r="H14" s="212">
        <v>2177580.3888542433</v>
      </c>
      <c r="I14" s="212">
        <v>2171112.4424681128</v>
      </c>
      <c r="J14" s="212">
        <v>2175734.179581983</v>
      </c>
      <c r="K14" s="212">
        <v>2181556.6452875193</v>
      </c>
      <c r="L14" s="212">
        <v>2187386.5897430563</v>
      </c>
      <c r="M14" s="212">
        <v>2193150.5121152597</v>
      </c>
      <c r="N14" s="212">
        <v>2198214.4846041291</v>
      </c>
      <c r="O14" s="212">
        <v>2202515.6712346664</v>
      </c>
      <c r="P14" s="212">
        <v>2206948.4001514693</v>
      </c>
      <c r="Q14" s="212">
        <v>2211147.7227616142</v>
      </c>
      <c r="R14" s="212">
        <v>2215543.5647555194</v>
      </c>
      <c r="S14" s="212">
        <v>2220238.8484807871</v>
      </c>
      <c r="T14" s="212">
        <v>2225700.1705442872</v>
      </c>
      <c r="U14" s="212">
        <v>2231264.4209706476</v>
      </c>
      <c r="V14" s="212">
        <v>2236842.5820230735</v>
      </c>
      <c r="W14" s="212">
        <v>2242434.6884781313</v>
      </c>
      <c r="X14" s="212">
        <v>2248040.7751993267</v>
      </c>
      <c r="Y14" s="212">
        <v>2253660.8771373248</v>
      </c>
      <c r="Z14" s="212">
        <v>2259295.0293301679</v>
      </c>
    </row>
    <row r="15" spans="1:26" ht="17.25" customHeight="1">
      <c r="A15" s="17">
        <v>5</v>
      </c>
      <c r="B15" s="16" t="s">
        <v>352</v>
      </c>
      <c r="C15" s="16"/>
      <c r="D15" s="51"/>
      <c r="E15" s="84">
        <v>2172774.9365093559</v>
      </c>
      <c r="F15" s="84">
        <v>2295567.751287241</v>
      </c>
      <c r="G15" s="84">
        <v>2181998</v>
      </c>
      <c r="H15" s="84">
        <v>2254720</v>
      </c>
      <c r="I15" s="84">
        <v>2246155.25</v>
      </c>
      <c r="J15" s="84">
        <v>2248222.75</v>
      </c>
      <c r="K15" s="84">
        <v>2251759.25</v>
      </c>
      <c r="L15" s="84">
        <v>2262813</v>
      </c>
      <c r="M15" s="84">
        <v>2277579</v>
      </c>
      <c r="N15" s="84">
        <v>2277236.5</v>
      </c>
      <c r="O15" s="84">
        <v>2279521.25</v>
      </c>
      <c r="P15" s="84">
        <v>2277886.75</v>
      </c>
      <c r="Q15" s="84">
        <v>2284654.5</v>
      </c>
      <c r="R15" s="84">
        <v>2290956</v>
      </c>
      <c r="S15" s="84">
        <v>2305608.25</v>
      </c>
      <c r="T15" s="84">
        <v>2303623.25</v>
      </c>
      <c r="U15" s="84">
        <v>2305583.5</v>
      </c>
      <c r="V15" s="84">
        <v>2308778.25</v>
      </c>
      <c r="W15" s="84">
        <v>2317073.5</v>
      </c>
      <c r="X15" s="84">
        <v>2324130.75</v>
      </c>
      <c r="Y15" s="84">
        <v>2334689</v>
      </c>
      <c r="Z15" s="84">
        <v>2338371.75</v>
      </c>
    </row>
    <row r="16" spans="1:26" ht="17.25" customHeight="1">
      <c r="A16" s="17">
        <v>6</v>
      </c>
      <c r="B16" s="16" t="s">
        <v>38</v>
      </c>
      <c r="C16" s="19"/>
      <c r="D16" s="54"/>
      <c r="E16" s="84">
        <v>0</v>
      </c>
      <c r="F16" s="84">
        <v>0</v>
      </c>
      <c r="G16" s="84">
        <v>0</v>
      </c>
      <c r="H16" s="84">
        <v>0</v>
      </c>
      <c r="I16" s="84">
        <v>0</v>
      </c>
      <c r="J16" s="84">
        <v>0</v>
      </c>
      <c r="K16" s="84">
        <v>0</v>
      </c>
      <c r="L16" s="84">
        <v>0</v>
      </c>
      <c r="M16" s="84">
        <v>0</v>
      </c>
      <c r="N16" s="84">
        <v>0</v>
      </c>
      <c r="O16" s="84">
        <v>0</v>
      </c>
      <c r="P16" s="84">
        <v>0</v>
      </c>
      <c r="Q16" s="84">
        <v>0</v>
      </c>
      <c r="R16" s="84">
        <v>0</v>
      </c>
      <c r="S16" s="84">
        <v>0</v>
      </c>
      <c r="T16" s="84">
        <v>0</v>
      </c>
      <c r="U16" s="84">
        <v>0</v>
      </c>
      <c r="V16" s="84">
        <v>0</v>
      </c>
      <c r="W16" s="84">
        <v>0</v>
      </c>
      <c r="X16" s="84">
        <v>0</v>
      </c>
      <c r="Y16" s="84">
        <v>0</v>
      </c>
      <c r="Z16" s="84">
        <v>0</v>
      </c>
    </row>
    <row r="17" spans="1:26" ht="17.25" customHeight="1">
      <c r="A17" s="17">
        <v>7</v>
      </c>
      <c r="B17" s="22" t="s">
        <v>355</v>
      </c>
      <c r="C17" s="16"/>
      <c r="D17" s="51"/>
      <c r="E17" s="56">
        <f t="shared" ref="E17:M17" si="1">E15+E16</f>
        <v>2172774.9365093559</v>
      </c>
      <c r="F17" s="56">
        <f t="shared" si="1"/>
        <v>2295567.751287241</v>
      </c>
      <c r="G17" s="56">
        <f t="shared" si="1"/>
        <v>2181998</v>
      </c>
      <c r="H17" s="56">
        <f t="shared" si="1"/>
        <v>2254720</v>
      </c>
      <c r="I17" s="56">
        <f t="shared" si="1"/>
        <v>2246155.25</v>
      </c>
      <c r="J17" s="56">
        <f t="shared" si="1"/>
        <v>2248222.75</v>
      </c>
      <c r="K17" s="56">
        <f t="shared" si="1"/>
        <v>2251759.25</v>
      </c>
      <c r="L17" s="56">
        <f t="shared" si="1"/>
        <v>2262813</v>
      </c>
      <c r="M17" s="56">
        <f t="shared" si="1"/>
        <v>2277579</v>
      </c>
      <c r="N17" s="56">
        <f t="shared" ref="N17:Z17" si="2">N15+N16</f>
        <v>2277236.5</v>
      </c>
      <c r="O17" s="56">
        <f t="shared" si="2"/>
        <v>2279521.25</v>
      </c>
      <c r="P17" s="56">
        <f t="shared" si="2"/>
        <v>2277886.75</v>
      </c>
      <c r="Q17" s="56">
        <f t="shared" si="2"/>
        <v>2284654.5</v>
      </c>
      <c r="R17" s="56">
        <f t="shared" si="2"/>
        <v>2290956</v>
      </c>
      <c r="S17" s="56">
        <f t="shared" si="2"/>
        <v>2305608.25</v>
      </c>
      <c r="T17" s="56">
        <f t="shared" si="2"/>
        <v>2303623.25</v>
      </c>
      <c r="U17" s="56">
        <f t="shared" si="2"/>
        <v>2305583.5</v>
      </c>
      <c r="V17" s="56">
        <f t="shared" si="2"/>
        <v>2308778.25</v>
      </c>
      <c r="W17" s="56">
        <f t="shared" si="2"/>
        <v>2317073.5</v>
      </c>
      <c r="X17" s="56">
        <f t="shared" si="2"/>
        <v>2324130.75</v>
      </c>
      <c r="Y17" s="56">
        <f t="shared" si="2"/>
        <v>2334689</v>
      </c>
      <c r="Z17" s="56">
        <f t="shared" si="2"/>
        <v>2338371.75</v>
      </c>
    </row>
    <row r="18" spans="1:26" ht="17.25" customHeight="1">
      <c r="A18" s="17"/>
      <c r="C18" s="16"/>
      <c r="D18" s="16"/>
      <c r="E18" s="166"/>
      <c r="F18" s="166"/>
      <c r="G18" s="166"/>
      <c r="H18" s="166"/>
      <c r="I18" s="166"/>
      <c r="J18" s="166"/>
      <c r="K18" s="147"/>
      <c r="L18" s="147"/>
      <c r="M18" s="147"/>
      <c r="N18" s="147"/>
      <c r="O18" s="147"/>
      <c r="P18" s="147"/>
      <c r="Q18" s="147"/>
      <c r="R18" s="147"/>
      <c r="S18" s="147"/>
      <c r="T18" s="147"/>
      <c r="U18" s="147"/>
      <c r="V18" s="147"/>
      <c r="W18" s="147"/>
      <c r="X18" s="147"/>
      <c r="Y18" s="147"/>
      <c r="Z18" s="264"/>
    </row>
    <row r="19" spans="1:26" ht="17.25" customHeight="1">
      <c r="A19" s="17">
        <v>8</v>
      </c>
      <c r="B19" s="16" t="s">
        <v>37</v>
      </c>
      <c r="C19" s="16"/>
      <c r="D19" s="51"/>
      <c r="E19" s="283">
        <v>-59079.031417142876</v>
      </c>
      <c r="F19" s="283">
        <v>-76848.516175676152</v>
      </c>
      <c r="G19" s="283">
        <v>-82367.316175676155</v>
      </c>
      <c r="H19" s="283">
        <v>-100500.51617567615</v>
      </c>
      <c r="I19" s="283">
        <v>-113903.31617567615</v>
      </c>
      <c r="J19" s="283">
        <v>-119422.11617567616</v>
      </c>
      <c r="K19" s="283">
        <v>-124940.91617567616</v>
      </c>
      <c r="L19" s="283">
        <v>-130459.71617567616</v>
      </c>
      <c r="M19" s="283">
        <v>-135978.51617567617</v>
      </c>
      <c r="N19" s="283">
        <v>-141497.31617567615</v>
      </c>
      <c r="O19" s="283">
        <v>-147016.11617567614</v>
      </c>
      <c r="P19" s="283">
        <v>-152534.91617567613</v>
      </c>
      <c r="Q19" s="283">
        <v>-158053.71617567612</v>
      </c>
      <c r="R19" s="283">
        <v>-163572.51617567611</v>
      </c>
      <c r="S19" s="283">
        <v>-169091.3161756761</v>
      </c>
      <c r="T19" s="283">
        <v>-174610.11617567608</v>
      </c>
      <c r="U19" s="283">
        <v>-180128.91617567607</v>
      </c>
      <c r="V19" s="283">
        <v>-185647.71617567606</v>
      </c>
      <c r="W19" s="283">
        <v>-191166.51617567605</v>
      </c>
      <c r="X19" s="283">
        <v>-196685.31617567604</v>
      </c>
      <c r="Y19" s="283">
        <v>-202204.11617567603</v>
      </c>
      <c r="Z19" s="283">
        <v>-207722.91617567601</v>
      </c>
    </row>
    <row r="20" spans="1:26" ht="17.25" customHeight="1">
      <c r="A20" s="17">
        <v>9</v>
      </c>
      <c r="B20" s="16" t="s">
        <v>126</v>
      </c>
      <c r="C20" s="16"/>
      <c r="D20" s="51"/>
      <c r="E20" s="283">
        <v>29734.538297410716</v>
      </c>
      <c r="F20" s="283">
        <v>36680.465798365381</v>
      </c>
      <c r="G20" s="283">
        <v>53680.465798365381</v>
      </c>
      <c r="H20" s="283">
        <v>70355.219016538089</v>
      </c>
      <c r="I20" s="283">
        <v>87029.972234710804</v>
      </c>
      <c r="J20" s="283">
        <v>103704.72545288352</v>
      </c>
      <c r="K20" s="283">
        <v>120379.47867105623</v>
      </c>
      <c r="L20" s="283">
        <v>137054.23188922895</v>
      </c>
      <c r="M20" s="283">
        <v>153728.98510740168</v>
      </c>
      <c r="N20" s="283">
        <v>170403.73832557438</v>
      </c>
      <c r="O20" s="283">
        <v>187078.49154374708</v>
      </c>
      <c r="P20" s="283">
        <v>203753.24476191978</v>
      </c>
      <c r="Q20" s="283">
        <v>220427.99798009248</v>
      </c>
      <c r="R20" s="283">
        <v>237102.75119826518</v>
      </c>
      <c r="S20" s="283">
        <v>253777.50441643788</v>
      </c>
      <c r="T20" s="283">
        <v>270452.25763461058</v>
      </c>
      <c r="U20" s="283">
        <v>287127.01085278328</v>
      </c>
      <c r="V20" s="283">
        <v>303801.76407095598</v>
      </c>
      <c r="W20" s="283">
        <v>320476.51728912868</v>
      </c>
      <c r="X20" s="283">
        <v>337151.27050730138</v>
      </c>
      <c r="Y20" s="283">
        <v>353826.02372547408</v>
      </c>
      <c r="Z20" s="283">
        <v>370500.77694364678</v>
      </c>
    </row>
    <row r="21" spans="1:26" ht="17.25" customHeight="1">
      <c r="A21" s="17">
        <v>10</v>
      </c>
      <c r="B21" s="224" t="s">
        <v>301</v>
      </c>
      <c r="C21" s="16"/>
      <c r="D21" s="16"/>
      <c r="E21" s="87"/>
      <c r="F21" s="87"/>
      <c r="G21" s="87"/>
      <c r="H21" s="87"/>
      <c r="I21" s="87"/>
      <c r="J21" s="87"/>
      <c r="K21" s="86"/>
      <c r="L21" s="86"/>
      <c r="M21" s="86"/>
      <c r="N21" s="86"/>
      <c r="O21" s="86"/>
      <c r="P21" s="86"/>
      <c r="Q21" s="86"/>
      <c r="R21" s="86"/>
      <c r="S21" s="86"/>
      <c r="T21" s="86"/>
      <c r="U21" s="86"/>
      <c r="V21" s="86"/>
      <c r="W21" s="86"/>
      <c r="X21" s="86"/>
      <c r="Y21" s="86"/>
      <c r="Z21" s="86"/>
    </row>
    <row r="22" spans="1:26" ht="17.25" customHeight="1">
      <c r="A22" s="17">
        <v>11</v>
      </c>
      <c r="B22" s="224" t="s">
        <v>302</v>
      </c>
      <c r="C22" s="16"/>
      <c r="D22" s="16"/>
      <c r="E22" s="87"/>
      <c r="F22" s="87"/>
      <c r="G22" s="87"/>
      <c r="H22" s="87"/>
      <c r="I22" s="87"/>
      <c r="J22" s="87"/>
      <c r="K22" s="86"/>
      <c r="L22" s="86"/>
      <c r="M22" s="86"/>
      <c r="N22" s="86"/>
      <c r="O22" s="86"/>
      <c r="P22" s="86"/>
      <c r="Q22" s="86"/>
      <c r="R22" s="86"/>
      <c r="S22" s="86"/>
      <c r="T22" s="86"/>
      <c r="U22" s="86"/>
      <c r="V22" s="86"/>
      <c r="W22" s="86"/>
      <c r="X22" s="86"/>
      <c r="Y22" s="86"/>
      <c r="Z22" s="86"/>
    </row>
    <row r="23" spans="1:26">
      <c r="A23" s="117"/>
      <c r="B23" s="24"/>
      <c r="C23" s="24"/>
      <c r="D23" s="118"/>
      <c r="E23" s="119"/>
      <c r="F23" s="119"/>
      <c r="G23" s="119"/>
      <c r="H23" s="119"/>
      <c r="I23" s="119"/>
      <c r="J23" s="119"/>
      <c r="K23" s="120"/>
      <c r="L23" s="120"/>
      <c r="M23" s="120"/>
      <c r="N23" s="120"/>
      <c r="O23" s="120"/>
      <c r="P23" s="120"/>
      <c r="Q23" s="120"/>
      <c r="R23" s="120"/>
      <c r="S23" s="120"/>
      <c r="T23" s="120"/>
      <c r="U23" s="120"/>
      <c r="V23" s="120"/>
      <c r="W23" s="120"/>
      <c r="X23" s="120"/>
      <c r="Y23" s="120"/>
      <c r="Z23" s="277"/>
    </row>
    <row r="24" spans="1:26" ht="18.75" customHeight="1">
      <c r="B24" s="208" t="s">
        <v>264</v>
      </c>
      <c r="C24" s="18"/>
      <c r="D24" s="17"/>
      <c r="E24" s="60"/>
      <c r="F24" s="60"/>
      <c r="G24" s="60"/>
      <c r="H24" s="60"/>
      <c r="I24" s="60"/>
      <c r="J24" s="60"/>
      <c r="K24" s="60"/>
      <c r="L24" s="60"/>
      <c r="M24" s="60"/>
      <c r="N24" s="60"/>
      <c r="O24" s="60"/>
      <c r="P24" s="60"/>
      <c r="Q24" s="60"/>
      <c r="R24" s="60"/>
    </row>
    <row r="25" spans="1:26" ht="15.75" customHeight="1">
      <c r="A25" s="111"/>
      <c r="B25" s="22" t="s">
        <v>263</v>
      </c>
      <c r="C25" s="26"/>
      <c r="D25" s="22"/>
      <c r="E25" s="61"/>
      <c r="F25" s="61"/>
      <c r="G25" s="61"/>
      <c r="H25" s="61"/>
      <c r="I25" s="61"/>
      <c r="J25" s="61"/>
      <c r="K25" s="61"/>
      <c r="L25" s="61"/>
      <c r="M25" s="61"/>
      <c r="N25" s="61"/>
      <c r="O25" s="62"/>
      <c r="P25" s="62"/>
      <c r="Q25" s="62"/>
      <c r="R25" s="62"/>
    </row>
    <row r="26" spans="1:26">
      <c r="A26" s="111"/>
      <c r="B26" s="16" t="s">
        <v>39</v>
      </c>
      <c r="D26" s="63" t="s">
        <v>307</v>
      </c>
      <c r="E26" s="50" t="s">
        <v>15</v>
      </c>
      <c r="F26" s="50" t="s">
        <v>16</v>
      </c>
      <c r="G26" s="50" t="s">
        <v>18</v>
      </c>
      <c r="H26" s="50" t="s">
        <v>19</v>
      </c>
      <c r="I26" s="50" t="s">
        <v>22</v>
      </c>
      <c r="J26" s="50" t="s">
        <v>23</v>
      </c>
      <c r="K26" s="50" t="s">
        <v>25</v>
      </c>
      <c r="L26" s="50" t="s">
        <v>26</v>
      </c>
      <c r="M26" s="50" t="s">
        <v>27</v>
      </c>
      <c r="N26" s="50" t="s">
        <v>28</v>
      </c>
      <c r="O26" s="258" t="s">
        <v>376</v>
      </c>
      <c r="P26" s="258" t="s">
        <v>377</v>
      </c>
      <c r="Q26" s="258" t="s">
        <v>378</v>
      </c>
      <c r="R26" s="258" t="s">
        <v>379</v>
      </c>
      <c r="S26" s="258" t="s">
        <v>380</v>
      </c>
      <c r="T26" s="258" t="s">
        <v>381</v>
      </c>
      <c r="U26" s="258" t="s">
        <v>382</v>
      </c>
      <c r="V26" s="258" t="s">
        <v>383</v>
      </c>
      <c r="W26" s="258" t="s">
        <v>384</v>
      </c>
      <c r="X26" s="258" t="s">
        <v>385</v>
      </c>
      <c r="Y26" s="258" t="s">
        <v>386</v>
      </c>
      <c r="Z26" s="258" t="s">
        <v>387</v>
      </c>
    </row>
    <row r="27" spans="1:26">
      <c r="A27" s="111" t="s">
        <v>133</v>
      </c>
      <c r="B27" s="10"/>
      <c r="C27" s="32"/>
      <c r="D27" s="256">
        <f>CRAT!D26</f>
        <v>0</v>
      </c>
      <c r="E27" s="85"/>
      <c r="F27" s="85"/>
      <c r="G27" s="85"/>
      <c r="H27" s="85"/>
      <c r="I27" s="85"/>
      <c r="J27" s="85"/>
      <c r="K27" s="86"/>
      <c r="L27" s="86"/>
      <c r="M27" s="86"/>
      <c r="N27" s="86"/>
      <c r="O27" s="86"/>
      <c r="P27" s="86"/>
      <c r="Q27" s="86"/>
      <c r="R27" s="86"/>
      <c r="S27" s="86"/>
      <c r="T27" s="86"/>
      <c r="U27" s="86"/>
      <c r="V27" s="86"/>
      <c r="W27" s="86"/>
      <c r="X27" s="86"/>
      <c r="Y27" s="86"/>
      <c r="Z27" s="86"/>
    </row>
    <row r="28" spans="1:26">
      <c r="A28" s="111" t="s">
        <v>134</v>
      </c>
      <c r="B28" s="10"/>
      <c r="C28" s="32"/>
      <c r="D28" s="256">
        <f>CRAT!D27</f>
        <v>0</v>
      </c>
      <c r="E28" s="88"/>
      <c r="F28" s="88"/>
      <c r="G28" s="88"/>
      <c r="H28" s="88"/>
      <c r="I28" s="88"/>
      <c r="J28" s="88"/>
      <c r="K28" s="86"/>
      <c r="L28" s="86"/>
      <c r="M28" s="86"/>
      <c r="N28" s="86"/>
      <c r="O28" s="86"/>
      <c r="P28" s="86"/>
      <c r="Q28" s="86"/>
      <c r="R28" s="86"/>
      <c r="S28" s="86"/>
      <c r="T28" s="86"/>
      <c r="U28" s="86"/>
      <c r="V28" s="86"/>
      <c r="W28" s="86"/>
      <c r="X28" s="86"/>
      <c r="Y28" s="86"/>
      <c r="Z28" s="86"/>
    </row>
    <row r="29" spans="1:26">
      <c r="A29" s="111" t="s">
        <v>135</v>
      </c>
      <c r="B29" s="10"/>
      <c r="C29" s="32"/>
      <c r="D29" s="256">
        <f>CRAT!D28</f>
        <v>0</v>
      </c>
      <c r="E29" s="85"/>
      <c r="F29" s="85"/>
      <c r="G29" s="85"/>
      <c r="H29" s="85"/>
      <c r="I29" s="85"/>
      <c r="J29" s="85"/>
      <c r="K29" s="86"/>
      <c r="L29" s="86"/>
      <c r="M29" s="86"/>
      <c r="N29" s="86"/>
      <c r="O29" s="86"/>
      <c r="P29" s="86"/>
      <c r="Q29" s="86"/>
      <c r="R29" s="86"/>
      <c r="S29" s="86"/>
      <c r="T29" s="86"/>
      <c r="U29" s="86"/>
      <c r="V29" s="86"/>
      <c r="W29" s="86"/>
      <c r="X29" s="86"/>
      <c r="Y29" s="86"/>
      <c r="Z29" s="86"/>
    </row>
    <row r="30" spans="1:26">
      <c r="A30" s="111" t="s">
        <v>136</v>
      </c>
      <c r="B30" s="10"/>
      <c r="C30" s="229"/>
      <c r="D30" s="256">
        <f>CRAT!D29</f>
        <v>0</v>
      </c>
      <c r="E30" s="89"/>
      <c r="F30" s="89"/>
      <c r="G30" s="89"/>
      <c r="H30" s="89"/>
      <c r="I30" s="89"/>
      <c r="J30" s="89"/>
      <c r="K30" s="90"/>
      <c r="L30" s="90"/>
      <c r="M30" s="90"/>
      <c r="N30" s="90"/>
      <c r="O30" s="90"/>
      <c r="P30" s="90"/>
      <c r="Q30" s="90"/>
      <c r="R30" s="90"/>
      <c r="S30" s="90"/>
      <c r="T30" s="90"/>
      <c r="U30" s="90"/>
      <c r="V30" s="90"/>
      <c r="W30" s="90"/>
      <c r="X30" s="90"/>
      <c r="Y30" s="90"/>
      <c r="Z30" s="90"/>
    </row>
    <row r="31" spans="1:26">
      <c r="A31" s="111" t="s">
        <v>137</v>
      </c>
      <c r="B31" s="10"/>
      <c r="C31" s="229"/>
      <c r="D31" s="256">
        <f>CRAT!D30</f>
        <v>0</v>
      </c>
      <c r="E31" s="230"/>
      <c r="F31" s="230"/>
      <c r="G31" s="230"/>
      <c r="H31" s="230"/>
      <c r="I31" s="230"/>
      <c r="J31" s="230"/>
      <c r="K31" s="231"/>
      <c r="L31" s="231"/>
      <c r="M31" s="231"/>
      <c r="N31" s="231"/>
      <c r="O31" s="231"/>
      <c r="P31" s="231"/>
      <c r="Q31" s="231"/>
      <c r="R31" s="231"/>
      <c r="S31" s="231"/>
      <c r="T31" s="231"/>
      <c r="U31" s="231"/>
      <c r="V31" s="231"/>
      <c r="W31" s="231"/>
      <c r="X31" s="231"/>
      <c r="Y31" s="231"/>
      <c r="Z31" s="231"/>
    </row>
    <row r="32" spans="1:26">
      <c r="A32" s="111" t="s">
        <v>138</v>
      </c>
      <c r="B32" s="10"/>
      <c r="C32" s="229"/>
      <c r="D32" s="256">
        <f>CRAT!D31</f>
        <v>0</v>
      </c>
      <c r="E32" s="230"/>
      <c r="F32" s="230"/>
      <c r="G32" s="230"/>
      <c r="H32" s="230"/>
      <c r="I32" s="230"/>
      <c r="J32" s="230"/>
      <c r="K32" s="231"/>
      <c r="L32" s="231"/>
      <c r="M32" s="231"/>
      <c r="N32" s="231"/>
      <c r="O32" s="231"/>
      <c r="P32" s="231"/>
      <c r="Q32" s="231"/>
      <c r="R32" s="231"/>
      <c r="S32" s="231"/>
      <c r="T32" s="231"/>
      <c r="U32" s="231"/>
      <c r="V32" s="231"/>
      <c r="W32" s="231"/>
      <c r="X32" s="231"/>
      <c r="Y32" s="231"/>
      <c r="Z32" s="231"/>
    </row>
    <row r="33" spans="1:26">
      <c r="A33" s="111" t="s">
        <v>139</v>
      </c>
      <c r="B33" s="10"/>
      <c r="C33" s="123"/>
      <c r="D33" s="256">
        <f>CRAT!D32</f>
        <v>0</v>
      </c>
      <c r="E33" s="230"/>
      <c r="F33" s="230"/>
      <c r="G33" s="230"/>
      <c r="H33" s="230"/>
      <c r="I33" s="230"/>
      <c r="J33" s="230"/>
      <c r="K33" s="231"/>
      <c r="L33" s="231"/>
      <c r="M33" s="231"/>
      <c r="N33" s="231"/>
      <c r="O33" s="231"/>
      <c r="P33" s="231"/>
      <c r="Q33" s="231"/>
      <c r="R33" s="231"/>
      <c r="S33" s="231"/>
      <c r="T33" s="231"/>
      <c r="U33" s="231"/>
      <c r="V33" s="231"/>
      <c r="W33" s="231"/>
      <c r="X33" s="231"/>
      <c r="Y33" s="231"/>
      <c r="Z33" s="231"/>
    </row>
    <row r="34" spans="1:26">
      <c r="A34" s="111"/>
      <c r="D34" s="16"/>
      <c r="E34" s="75"/>
      <c r="F34" s="75"/>
      <c r="G34" s="75"/>
      <c r="H34" s="75"/>
      <c r="I34" s="75"/>
      <c r="J34" s="75"/>
      <c r="K34" s="76"/>
      <c r="L34" s="76"/>
      <c r="M34" s="76"/>
      <c r="N34" s="76"/>
      <c r="O34" s="76"/>
      <c r="P34" s="76"/>
      <c r="Q34" s="76"/>
      <c r="R34" s="76"/>
      <c r="S34" s="76"/>
      <c r="T34" s="76"/>
      <c r="U34" s="76"/>
      <c r="V34" s="76"/>
      <c r="W34" s="76"/>
      <c r="X34" s="76"/>
      <c r="Y34" s="76"/>
      <c r="Z34" s="262"/>
    </row>
    <row r="35" spans="1:26">
      <c r="A35" s="111"/>
      <c r="B35" s="22" t="s">
        <v>261</v>
      </c>
      <c r="C35" s="26"/>
      <c r="D35" s="22"/>
      <c r="E35" s="82"/>
      <c r="F35" s="82"/>
      <c r="G35" s="82"/>
      <c r="H35" s="82"/>
      <c r="I35" s="82"/>
      <c r="J35" s="82"/>
      <c r="K35" s="79"/>
      <c r="L35" s="79"/>
      <c r="M35" s="79"/>
      <c r="N35" s="79"/>
      <c r="O35" s="79"/>
      <c r="P35" s="79"/>
      <c r="Q35" s="79"/>
      <c r="R35" s="79"/>
      <c r="S35" s="79"/>
      <c r="T35" s="79"/>
      <c r="U35" s="79"/>
      <c r="V35" s="79"/>
      <c r="W35" s="79"/>
      <c r="X35" s="79"/>
      <c r="Y35" s="79"/>
      <c r="Z35" s="80"/>
    </row>
    <row r="36" spans="1:26">
      <c r="A36" s="111"/>
      <c r="B36" s="16" t="s">
        <v>32</v>
      </c>
      <c r="D36" s="63" t="s">
        <v>307</v>
      </c>
      <c r="E36" s="50" t="s">
        <v>15</v>
      </c>
      <c r="F36" s="50" t="s">
        <v>16</v>
      </c>
      <c r="G36" s="50" t="s">
        <v>18</v>
      </c>
      <c r="H36" s="50" t="s">
        <v>19</v>
      </c>
      <c r="I36" s="50" t="s">
        <v>22</v>
      </c>
      <c r="J36" s="50" t="s">
        <v>23</v>
      </c>
      <c r="K36" s="50" t="s">
        <v>25</v>
      </c>
      <c r="L36" s="50" t="s">
        <v>26</v>
      </c>
      <c r="M36" s="50" t="s">
        <v>27</v>
      </c>
      <c r="N36" s="50" t="s">
        <v>28</v>
      </c>
      <c r="O36" s="258" t="s">
        <v>376</v>
      </c>
      <c r="P36" s="258" t="s">
        <v>377</v>
      </c>
      <c r="Q36" s="258" t="s">
        <v>378</v>
      </c>
      <c r="R36" s="258" t="s">
        <v>379</v>
      </c>
      <c r="S36" s="258" t="s">
        <v>380</v>
      </c>
      <c r="T36" s="258" t="s">
        <v>381</v>
      </c>
      <c r="U36" s="258" t="s">
        <v>382</v>
      </c>
      <c r="V36" s="258" t="s">
        <v>383</v>
      </c>
      <c r="W36" s="258" t="s">
        <v>384</v>
      </c>
      <c r="X36" s="258" t="s">
        <v>385</v>
      </c>
      <c r="Y36" s="258" t="s">
        <v>386</v>
      </c>
      <c r="Z36" s="258" t="s">
        <v>387</v>
      </c>
    </row>
    <row r="37" spans="1:26">
      <c r="A37" s="111" t="s">
        <v>140</v>
      </c>
      <c r="B37" s="280" t="s">
        <v>388</v>
      </c>
      <c r="C37" s="32"/>
      <c r="D37" s="256" t="str">
        <f>CRAT!D36</f>
        <v>Natural Gas</v>
      </c>
      <c r="E37" s="84">
        <v>67669.025544232194</v>
      </c>
      <c r="F37" s="84">
        <v>143723.38413054359</v>
      </c>
      <c r="G37" s="84">
        <v>78870.42</v>
      </c>
      <c r="H37" s="84">
        <v>69866.319999999992</v>
      </c>
      <c r="I37" s="84">
        <v>109615.78</v>
      </c>
      <c r="J37" s="84">
        <v>70031.740000000005</v>
      </c>
      <c r="K37" s="84">
        <v>89199.54</v>
      </c>
      <c r="L37" s="84">
        <v>97708.469999999987</v>
      </c>
      <c r="M37" s="84">
        <v>102824.72999999998</v>
      </c>
      <c r="N37" s="84">
        <v>96320.14</v>
      </c>
      <c r="O37" s="84">
        <v>95935.010000000009</v>
      </c>
      <c r="P37" s="84">
        <v>92352.23000000001</v>
      </c>
      <c r="Q37" s="84">
        <v>95535.069999999992</v>
      </c>
      <c r="R37" s="84">
        <v>93968.77</v>
      </c>
      <c r="S37" s="84">
        <v>85627.62</v>
      </c>
      <c r="T37" s="84">
        <v>85283.250000000015</v>
      </c>
      <c r="U37" s="84">
        <v>99383.83</v>
      </c>
      <c r="V37" s="84">
        <v>96733.180000000008</v>
      </c>
      <c r="W37" s="84">
        <v>90667.8</v>
      </c>
      <c r="X37" s="84">
        <v>86864.57</v>
      </c>
      <c r="Y37" s="84">
        <v>99884.400000000009</v>
      </c>
      <c r="Z37" s="84">
        <v>91201.960000000021</v>
      </c>
    </row>
    <row r="38" spans="1:26" ht="31.2">
      <c r="A38" s="111" t="s">
        <v>141</v>
      </c>
      <c r="B38" s="281" t="s">
        <v>389</v>
      </c>
      <c r="C38" s="123"/>
      <c r="D38" s="256" t="str">
        <f>CRAT!D37</f>
        <v>Large Hydroelectric</v>
      </c>
      <c r="E38" s="84">
        <v>39552.491070000004</v>
      </c>
      <c r="F38" s="84">
        <v>34928</v>
      </c>
      <c r="G38" s="84">
        <v>32244.729999999996</v>
      </c>
      <c r="H38" s="84">
        <v>29807.360000000001</v>
      </c>
      <c r="I38" s="84">
        <v>27203.03</v>
      </c>
      <c r="J38" s="84">
        <v>25498.26</v>
      </c>
      <c r="K38" s="84">
        <v>26260.94</v>
      </c>
      <c r="L38" s="84">
        <v>24975.52</v>
      </c>
      <c r="M38" s="84">
        <v>23964.55</v>
      </c>
      <c r="N38" s="84">
        <v>23029.43</v>
      </c>
      <c r="O38" s="84">
        <v>25118.74</v>
      </c>
      <c r="P38" s="84">
        <v>24997.200000000001</v>
      </c>
      <c r="Q38" s="84">
        <v>24814.33</v>
      </c>
      <c r="R38" s="84">
        <v>24636.76</v>
      </c>
      <c r="S38" s="84">
        <v>24829.18</v>
      </c>
      <c r="T38" s="84">
        <v>25119.33</v>
      </c>
      <c r="U38" s="84">
        <v>24811.14</v>
      </c>
      <c r="V38" s="84">
        <v>24434.06</v>
      </c>
      <c r="W38" s="84">
        <v>23779.15</v>
      </c>
      <c r="X38" s="84">
        <v>23226.560000000001</v>
      </c>
      <c r="Y38" s="84">
        <v>21876.560000000001</v>
      </c>
      <c r="Z38" s="84">
        <v>21445.39</v>
      </c>
    </row>
    <row r="39" spans="1:26">
      <c r="A39" s="111" t="s">
        <v>153</v>
      </c>
      <c r="B39" s="280" t="s">
        <v>390</v>
      </c>
      <c r="C39" s="32"/>
      <c r="D39" s="256" t="str">
        <f>CRAT!D38</f>
        <v>Coal</v>
      </c>
      <c r="E39" s="84">
        <v>571532.50002699997</v>
      </c>
      <c r="F39" s="84">
        <v>360104.5</v>
      </c>
      <c r="G39" s="84">
        <v>498241.7</v>
      </c>
      <c r="H39" s="84">
        <v>477313.2</v>
      </c>
      <c r="I39" s="84">
        <v>185192</v>
      </c>
      <c r="J39" s="84">
        <v>0</v>
      </c>
      <c r="K39" s="84">
        <v>0</v>
      </c>
      <c r="L39" s="84">
        <v>0</v>
      </c>
      <c r="M39" s="84">
        <v>0</v>
      </c>
      <c r="N39" s="84">
        <v>0</v>
      </c>
      <c r="O39" s="84">
        <v>0</v>
      </c>
      <c r="P39" s="84">
        <v>0</v>
      </c>
      <c r="Q39" s="84">
        <v>0</v>
      </c>
      <c r="R39" s="84">
        <v>0</v>
      </c>
      <c r="S39" s="84">
        <v>0</v>
      </c>
      <c r="T39" s="84">
        <v>0</v>
      </c>
      <c r="U39" s="84">
        <v>0</v>
      </c>
      <c r="V39" s="84">
        <v>0</v>
      </c>
      <c r="W39" s="84">
        <v>0</v>
      </c>
      <c r="X39" s="84">
        <v>0</v>
      </c>
      <c r="Y39" s="84">
        <v>0</v>
      </c>
      <c r="Z39" s="84">
        <v>0</v>
      </c>
    </row>
    <row r="40" spans="1:26">
      <c r="A40" s="111" t="s">
        <v>154</v>
      </c>
      <c r="B40" s="280" t="s">
        <v>391</v>
      </c>
      <c r="C40" s="32"/>
      <c r="D40" s="256" t="str">
        <f>CRAT!D39</f>
        <v>Coal</v>
      </c>
      <c r="E40" s="84">
        <v>571532.50002699997</v>
      </c>
      <c r="F40" s="84">
        <v>360104.5</v>
      </c>
      <c r="G40" s="84">
        <v>505214.9</v>
      </c>
      <c r="H40" s="84">
        <v>456537.7</v>
      </c>
      <c r="I40" s="84">
        <v>182546.2</v>
      </c>
      <c r="J40" s="84">
        <v>0</v>
      </c>
      <c r="K40" s="84">
        <v>0</v>
      </c>
      <c r="L40" s="84">
        <v>0</v>
      </c>
      <c r="M40" s="84">
        <v>0</v>
      </c>
      <c r="N40" s="84">
        <v>0</v>
      </c>
      <c r="O40" s="84">
        <v>0</v>
      </c>
      <c r="P40" s="84">
        <v>0</v>
      </c>
      <c r="Q40" s="84">
        <v>0</v>
      </c>
      <c r="R40" s="84">
        <v>0</v>
      </c>
      <c r="S40" s="84">
        <v>0</v>
      </c>
      <c r="T40" s="84">
        <v>0</v>
      </c>
      <c r="U40" s="84">
        <v>0</v>
      </c>
      <c r="V40" s="84">
        <v>0</v>
      </c>
      <c r="W40" s="84">
        <v>0</v>
      </c>
      <c r="X40" s="84">
        <v>0</v>
      </c>
      <c r="Y40" s="84">
        <v>0</v>
      </c>
      <c r="Z40" s="84">
        <v>0</v>
      </c>
    </row>
    <row r="41" spans="1:26">
      <c r="A41" s="111" t="s">
        <v>155</v>
      </c>
      <c r="B41" s="280" t="s">
        <v>392</v>
      </c>
      <c r="C41" s="32"/>
      <c r="D41" s="256" t="str">
        <f>CRAT!D40</f>
        <v>Natural Gas</v>
      </c>
      <c r="E41" s="84">
        <v>411697.62023900001</v>
      </c>
      <c r="F41" s="84">
        <v>595614</v>
      </c>
      <c r="G41" s="84">
        <v>555598.4</v>
      </c>
      <c r="H41" s="84">
        <v>543741.4</v>
      </c>
      <c r="I41" s="84">
        <v>456629</v>
      </c>
      <c r="J41" s="84">
        <v>553238.6</v>
      </c>
      <c r="K41" s="84">
        <v>553489.19999999995</v>
      </c>
      <c r="L41" s="84">
        <v>543741.4</v>
      </c>
      <c r="M41" s="84">
        <v>456629</v>
      </c>
      <c r="N41" s="84">
        <v>553202</v>
      </c>
      <c r="O41" s="84">
        <v>554240.9</v>
      </c>
      <c r="P41" s="84">
        <v>543741.4</v>
      </c>
      <c r="Q41" s="84">
        <v>457120.7</v>
      </c>
      <c r="R41" s="84">
        <v>553739.80000000005</v>
      </c>
      <c r="S41" s="84">
        <v>553489.19999999995</v>
      </c>
      <c r="T41" s="84">
        <v>543741.4</v>
      </c>
      <c r="U41" s="84">
        <v>456916.2</v>
      </c>
      <c r="V41" s="84">
        <v>553489.19999999995</v>
      </c>
      <c r="W41" s="84">
        <v>553489.19999999995</v>
      </c>
      <c r="X41" s="84">
        <v>543741.4</v>
      </c>
      <c r="Y41" s="84">
        <v>456916.2</v>
      </c>
      <c r="Z41" s="84">
        <v>553202</v>
      </c>
    </row>
    <row r="42" spans="1:26">
      <c r="A42" s="111" t="s">
        <v>185</v>
      </c>
      <c r="B42" s="280" t="s">
        <v>393</v>
      </c>
      <c r="C42" s="32"/>
      <c r="D42" s="256" t="str">
        <f>CRAT!D41</f>
        <v>Natural Gas</v>
      </c>
      <c r="E42" s="84">
        <v>0</v>
      </c>
      <c r="F42" s="84">
        <v>0</v>
      </c>
      <c r="G42" s="84">
        <v>1019.3220000000001</v>
      </c>
      <c r="H42" s="84">
        <v>412.57139999999998</v>
      </c>
      <c r="I42" s="84">
        <v>504.85709999999995</v>
      </c>
      <c r="J42" s="84">
        <v>504.85709999999995</v>
      </c>
      <c r="K42" s="84">
        <v>504.85709999999995</v>
      </c>
      <c r="L42" s="84">
        <v>84.142859999999999</v>
      </c>
      <c r="M42" s="84">
        <v>336.57139999999998</v>
      </c>
      <c r="N42" s="84">
        <v>0</v>
      </c>
      <c r="O42" s="84">
        <v>0</v>
      </c>
      <c r="P42" s="84">
        <v>81.428569999999993</v>
      </c>
      <c r="Q42" s="84">
        <v>589</v>
      </c>
      <c r="R42" s="84">
        <v>749.14290000000005</v>
      </c>
      <c r="S42" s="84">
        <v>757.28570000000002</v>
      </c>
      <c r="T42" s="84">
        <v>249.71430000000001</v>
      </c>
      <c r="U42" s="84">
        <v>165.57140000000001</v>
      </c>
      <c r="V42" s="84">
        <v>1259.4290000000001</v>
      </c>
      <c r="W42" s="84">
        <v>93.705849999999998</v>
      </c>
      <c r="X42" s="84">
        <v>159.03530000000001</v>
      </c>
      <c r="Y42" s="84">
        <v>165.57140000000001</v>
      </c>
      <c r="Z42" s="84">
        <v>1480.41</v>
      </c>
    </row>
    <row r="43" spans="1:26">
      <c r="A43" s="111" t="s">
        <v>186</v>
      </c>
      <c r="B43" s="280" t="s">
        <v>394</v>
      </c>
      <c r="C43" s="123"/>
      <c r="D43" s="256" t="str">
        <f>CRAT!D42</f>
        <v>Natural Gas</v>
      </c>
      <c r="E43" s="84">
        <v>0</v>
      </c>
      <c r="F43" s="84">
        <v>0</v>
      </c>
      <c r="G43" s="84">
        <v>0</v>
      </c>
      <c r="H43" s="84">
        <v>0</v>
      </c>
      <c r="I43" s="84">
        <v>344385</v>
      </c>
      <c r="J43" s="84">
        <v>627309.19999999995</v>
      </c>
      <c r="K43" s="84">
        <v>298401.8</v>
      </c>
      <c r="L43" s="84">
        <v>0</v>
      </c>
      <c r="M43" s="84">
        <v>0</v>
      </c>
      <c r="N43" s="84">
        <v>0</v>
      </c>
      <c r="O43" s="84">
        <v>0</v>
      </c>
      <c r="P43" s="84">
        <v>0</v>
      </c>
      <c r="Q43" s="84">
        <v>0</v>
      </c>
      <c r="R43" s="84">
        <v>0</v>
      </c>
      <c r="S43" s="84">
        <v>0</v>
      </c>
      <c r="T43" s="84">
        <v>0</v>
      </c>
      <c r="U43" s="84">
        <v>0</v>
      </c>
      <c r="V43" s="84">
        <v>0</v>
      </c>
      <c r="W43" s="84">
        <v>0</v>
      </c>
      <c r="X43" s="84">
        <v>0</v>
      </c>
      <c r="Y43" s="84">
        <v>0</v>
      </c>
      <c r="Z43" s="84">
        <v>0</v>
      </c>
    </row>
    <row r="44" spans="1:26" ht="31.2">
      <c r="A44" s="111">
        <v>12</v>
      </c>
      <c r="B44" s="37" t="s">
        <v>162</v>
      </c>
      <c r="C44" s="34"/>
      <c r="D44" s="66"/>
      <c r="E44" s="72">
        <f t="shared" ref="E44:M44" si="3">SUM(E27:E33,E37:E43)</f>
        <v>1661984.1369072322</v>
      </c>
      <c r="F44" s="72">
        <f t="shared" si="3"/>
        <v>1494474.3841305436</v>
      </c>
      <c r="G44" s="72">
        <f t="shared" si="3"/>
        <v>1671189.4719999998</v>
      </c>
      <c r="H44" s="72">
        <f t="shared" si="3"/>
        <v>1577678.5514</v>
      </c>
      <c r="I44" s="72">
        <f t="shared" si="3"/>
        <v>1306075.8670999999</v>
      </c>
      <c r="J44" s="72">
        <f t="shared" si="3"/>
        <v>1276582.6571</v>
      </c>
      <c r="K44" s="72">
        <f t="shared" si="3"/>
        <v>967856.33709999989</v>
      </c>
      <c r="L44" s="72">
        <f t="shared" si="3"/>
        <v>666509.53286000004</v>
      </c>
      <c r="M44" s="72">
        <f t="shared" si="3"/>
        <v>583754.85140000004</v>
      </c>
      <c r="N44" s="72">
        <f t="shared" ref="N44:Z44" si="4">SUM(N27:N33,N37:N43)</f>
        <v>672551.57000000007</v>
      </c>
      <c r="O44" s="72">
        <f t="shared" si="4"/>
        <v>675294.65</v>
      </c>
      <c r="P44" s="72">
        <f t="shared" si="4"/>
        <v>661172.25857000006</v>
      </c>
      <c r="Q44" s="72">
        <f t="shared" si="4"/>
        <v>578059.1</v>
      </c>
      <c r="R44" s="72">
        <f t="shared" si="4"/>
        <v>673094.47290000005</v>
      </c>
      <c r="S44" s="72">
        <f t="shared" si="4"/>
        <v>664703.28570000001</v>
      </c>
      <c r="T44" s="72">
        <f t="shared" si="4"/>
        <v>654393.69429999997</v>
      </c>
      <c r="U44" s="72">
        <f t="shared" si="4"/>
        <v>581276.74140000006</v>
      </c>
      <c r="V44" s="72">
        <f t="shared" si="4"/>
        <v>675915.86899999995</v>
      </c>
      <c r="W44" s="72">
        <f t="shared" si="4"/>
        <v>668029.85584999993</v>
      </c>
      <c r="X44" s="72">
        <f t="shared" si="4"/>
        <v>653991.56530000002</v>
      </c>
      <c r="Y44" s="72">
        <f t="shared" si="4"/>
        <v>578842.73140000005</v>
      </c>
      <c r="Z44" s="72">
        <f t="shared" si="4"/>
        <v>667329.76</v>
      </c>
    </row>
    <row r="45" spans="1:26">
      <c r="A45" s="111"/>
      <c r="B45" s="26"/>
      <c r="C45" s="26"/>
      <c r="D45" s="22"/>
      <c r="E45" s="83"/>
      <c r="F45" s="83"/>
      <c r="G45" s="83"/>
      <c r="H45" s="83"/>
      <c r="I45" s="83"/>
      <c r="J45" s="83"/>
      <c r="K45" s="83"/>
      <c r="L45" s="83"/>
      <c r="M45" s="83"/>
      <c r="N45" s="83"/>
      <c r="O45" s="83"/>
      <c r="P45" s="83"/>
      <c r="Q45" s="83"/>
      <c r="R45" s="83"/>
      <c r="S45" s="83"/>
      <c r="T45" s="83"/>
      <c r="U45" s="83"/>
      <c r="V45" s="83"/>
      <c r="W45" s="83"/>
      <c r="X45" s="83"/>
      <c r="Y45" s="83"/>
      <c r="Z45" s="282"/>
    </row>
    <row r="46" spans="1:26">
      <c r="A46" s="111"/>
      <c r="B46" s="22" t="s">
        <v>265</v>
      </c>
      <c r="C46" s="26"/>
      <c r="D46" s="16"/>
      <c r="E46" s="78"/>
      <c r="F46" s="78"/>
      <c r="G46" s="78"/>
      <c r="H46" s="78"/>
      <c r="I46" s="78"/>
      <c r="J46" s="78"/>
      <c r="K46" s="79"/>
      <c r="L46" s="79"/>
      <c r="M46" s="79"/>
      <c r="N46" s="79"/>
      <c r="O46" s="79"/>
      <c r="P46" s="79"/>
      <c r="Q46" s="79"/>
      <c r="R46" s="79"/>
      <c r="S46" s="79"/>
      <c r="T46" s="79"/>
      <c r="U46" s="79"/>
      <c r="V46" s="79"/>
      <c r="W46" s="79"/>
      <c r="X46" s="79"/>
      <c r="Y46" s="79"/>
      <c r="Z46" s="80"/>
    </row>
    <row r="47" spans="1:26">
      <c r="A47" s="111"/>
      <c r="B47" s="16" t="s">
        <v>31</v>
      </c>
      <c r="D47" s="63" t="s">
        <v>307</v>
      </c>
      <c r="E47" s="50" t="s">
        <v>15</v>
      </c>
      <c r="F47" s="50" t="s">
        <v>16</v>
      </c>
      <c r="G47" s="50" t="s">
        <v>18</v>
      </c>
      <c r="H47" s="50" t="s">
        <v>19</v>
      </c>
      <c r="I47" s="50" t="s">
        <v>22</v>
      </c>
      <c r="J47" s="50" t="s">
        <v>23</v>
      </c>
      <c r="K47" s="50" t="s">
        <v>25</v>
      </c>
      <c r="L47" s="50" t="s">
        <v>26</v>
      </c>
      <c r="M47" s="50" t="s">
        <v>27</v>
      </c>
      <c r="N47" s="50" t="s">
        <v>28</v>
      </c>
      <c r="O47" s="258" t="s">
        <v>376</v>
      </c>
      <c r="P47" s="258" t="s">
        <v>377</v>
      </c>
      <c r="Q47" s="258" t="s">
        <v>378</v>
      </c>
      <c r="R47" s="258" t="s">
        <v>379</v>
      </c>
      <c r="S47" s="258" t="s">
        <v>380</v>
      </c>
      <c r="T47" s="258" t="s">
        <v>381</v>
      </c>
      <c r="U47" s="258" t="s">
        <v>382</v>
      </c>
      <c r="V47" s="258" t="s">
        <v>383</v>
      </c>
      <c r="W47" s="258" t="s">
        <v>384</v>
      </c>
      <c r="X47" s="258" t="s">
        <v>385</v>
      </c>
      <c r="Y47" s="258" t="s">
        <v>386</v>
      </c>
      <c r="Z47" s="258" t="s">
        <v>387</v>
      </c>
    </row>
    <row r="48" spans="1:26">
      <c r="A48" s="111" t="s">
        <v>57</v>
      </c>
      <c r="B48" s="280" t="s">
        <v>395</v>
      </c>
      <c r="C48" s="32"/>
      <c r="D48" s="256" t="str">
        <f>CRAT!D48</f>
        <v>Solar PV</v>
      </c>
      <c r="E48" s="230">
        <v>3192.5499999999997</v>
      </c>
      <c r="F48" s="230">
        <v>3388.4</v>
      </c>
      <c r="G48" s="230">
        <v>3290.4749999999999</v>
      </c>
      <c r="H48" s="230">
        <v>3290.4749999999999</v>
      </c>
      <c r="I48" s="230">
        <v>3290.4749999999999</v>
      </c>
      <c r="J48" s="230">
        <v>3290</v>
      </c>
      <c r="K48" s="230">
        <v>3290</v>
      </c>
      <c r="L48" s="230">
        <v>3290</v>
      </c>
      <c r="M48" s="230">
        <v>3290</v>
      </c>
      <c r="N48" s="230">
        <v>3290</v>
      </c>
      <c r="O48" s="230">
        <v>3290</v>
      </c>
      <c r="P48" s="230">
        <v>3290</v>
      </c>
      <c r="Q48" s="230">
        <v>3290</v>
      </c>
      <c r="R48" s="230">
        <v>3290</v>
      </c>
      <c r="S48" s="230">
        <v>3290</v>
      </c>
      <c r="T48" s="230">
        <v>3290</v>
      </c>
      <c r="U48" s="230">
        <v>3290</v>
      </c>
      <c r="V48" s="230">
        <v>3290</v>
      </c>
      <c r="W48" s="230">
        <v>3290</v>
      </c>
      <c r="X48" s="230">
        <v>3290</v>
      </c>
      <c r="Y48" s="230">
        <v>3290</v>
      </c>
      <c r="Z48" s="230">
        <v>3290</v>
      </c>
    </row>
    <row r="49" spans="1:26">
      <c r="A49" s="111" t="s">
        <v>58</v>
      </c>
      <c r="B49" s="280" t="s">
        <v>396</v>
      </c>
      <c r="C49" s="32"/>
      <c r="D49" s="256" t="str">
        <f>CRAT!D49</f>
        <v>Solar PV</v>
      </c>
      <c r="E49" s="230">
        <v>2356</v>
      </c>
      <c r="F49" s="230">
        <v>2447.9289959999574</v>
      </c>
      <c r="G49" s="230">
        <v>2400</v>
      </c>
      <c r="H49" s="230">
        <v>2400</v>
      </c>
      <c r="I49" s="230">
        <v>2400</v>
      </c>
      <c r="J49" s="230">
        <v>2400</v>
      </c>
      <c r="K49" s="230">
        <v>2400</v>
      </c>
      <c r="L49" s="230">
        <v>2400</v>
      </c>
      <c r="M49" s="230">
        <v>2400</v>
      </c>
      <c r="N49" s="230">
        <v>2400</v>
      </c>
      <c r="O49" s="230">
        <v>2400</v>
      </c>
      <c r="P49" s="230">
        <v>2400</v>
      </c>
      <c r="Q49" s="230">
        <v>2400</v>
      </c>
      <c r="R49" s="230">
        <v>2400</v>
      </c>
      <c r="S49" s="230">
        <v>2400</v>
      </c>
      <c r="T49" s="230">
        <v>2400</v>
      </c>
      <c r="U49" s="230">
        <v>2400</v>
      </c>
      <c r="V49" s="230">
        <v>2400</v>
      </c>
      <c r="W49" s="230">
        <v>2400</v>
      </c>
      <c r="X49" s="230">
        <v>2400</v>
      </c>
      <c r="Y49" s="230">
        <v>2400</v>
      </c>
      <c r="Z49" s="230">
        <v>2400</v>
      </c>
    </row>
    <row r="50" spans="1:26">
      <c r="A50" s="111" t="s">
        <v>59</v>
      </c>
      <c r="B50" s="10"/>
      <c r="C50" s="32"/>
      <c r="D50" s="256">
        <f>CRAT!D50</f>
        <v>0</v>
      </c>
      <c r="E50" s="230"/>
      <c r="F50" s="230"/>
      <c r="G50" s="230"/>
      <c r="H50" s="230"/>
      <c r="I50" s="230"/>
      <c r="J50" s="230"/>
      <c r="K50" s="231"/>
      <c r="L50" s="231"/>
      <c r="M50" s="231"/>
      <c r="N50" s="231"/>
      <c r="O50" s="231"/>
      <c r="P50" s="231"/>
      <c r="Q50" s="231"/>
      <c r="R50" s="231"/>
      <c r="S50" s="231"/>
      <c r="T50" s="231"/>
      <c r="U50" s="231"/>
      <c r="V50" s="231"/>
      <c r="W50" s="231"/>
      <c r="X50" s="231"/>
      <c r="Y50" s="231"/>
      <c r="Z50" s="231"/>
    </row>
    <row r="51" spans="1:26">
      <c r="A51" s="111" t="s">
        <v>60</v>
      </c>
      <c r="B51" s="10"/>
      <c r="C51" s="32"/>
      <c r="D51" s="256">
        <f>CRAT!D51</f>
        <v>0</v>
      </c>
      <c r="E51" s="230"/>
      <c r="F51" s="230"/>
      <c r="G51" s="230"/>
      <c r="H51" s="230"/>
      <c r="I51" s="230"/>
      <c r="J51" s="230"/>
      <c r="K51" s="231"/>
      <c r="L51" s="231"/>
      <c r="M51" s="231"/>
      <c r="N51" s="231"/>
      <c r="O51" s="231"/>
      <c r="P51" s="231"/>
      <c r="Q51" s="231"/>
      <c r="R51" s="231"/>
      <c r="S51" s="231"/>
      <c r="T51" s="231"/>
      <c r="U51" s="231"/>
      <c r="V51" s="231"/>
      <c r="W51" s="231"/>
      <c r="X51" s="231"/>
      <c r="Y51" s="231"/>
      <c r="Z51" s="231"/>
    </row>
    <row r="52" spans="1:26">
      <c r="A52" s="111" t="s">
        <v>61</v>
      </c>
      <c r="B52" s="10"/>
      <c r="C52" s="32"/>
      <c r="D52" s="256">
        <f>CRAT!D52</f>
        <v>0</v>
      </c>
      <c r="E52" s="230"/>
      <c r="F52" s="230"/>
      <c r="G52" s="230"/>
      <c r="H52" s="230"/>
      <c r="I52" s="230"/>
      <c r="J52" s="230"/>
      <c r="K52" s="231"/>
      <c r="L52" s="231"/>
      <c r="M52" s="231"/>
      <c r="N52" s="231"/>
      <c r="O52" s="231"/>
      <c r="P52" s="231"/>
      <c r="Q52" s="231"/>
      <c r="R52" s="231"/>
      <c r="S52" s="231"/>
      <c r="T52" s="231"/>
      <c r="U52" s="231"/>
      <c r="V52" s="231"/>
      <c r="W52" s="231"/>
      <c r="X52" s="231"/>
      <c r="Y52" s="231"/>
      <c r="Z52" s="231"/>
    </row>
    <row r="53" spans="1:26">
      <c r="A53" s="111" t="s">
        <v>62</v>
      </c>
      <c r="B53" s="10"/>
      <c r="C53" s="32"/>
      <c r="D53" s="256">
        <f>CRAT!D53</f>
        <v>0</v>
      </c>
      <c r="E53" s="230"/>
      <c r="F53" s="230"/>
      <c r="G53" s="230"/>
      <c r="H53" s="230"/>
      <c r="I53" s="230"/>
      <c r="J53" s="230"/>
      <c r="K53" s="231"/>
      <c r="L53" s="231"/>
      <c r="M53" s="231"/>
      <c r="N53" s="231"/>
      <c r="O53" s="231"/>
      <c r="P53" s="231"/>
      <c r="Q53" s="231"/>
      <c r="R53" s="231"/>
      <c r="S53" s="231"/>
      <c r="T53" s="231"/>
      <c r="U53" s="231"/>
      <c r="V53" s="231"/>
      <c r="W53" s="231"/>
      <c r="X53" s="231"/>
      <c r="Y53" s="231"/>
      <c r="Z53" s="231"/>
    </row>
    <row r="54" spans="1:26">
      <c r="A54" s="111" t="s">
        <v>63</v>
      </c>
      <c r="B54" s="10"/>
      <c r="C54" s="32"/>
      <c r="D54" s="256">
        <f>CRAT!D54</f>
        <v>0</v>
      </c>
      <c r="E54" s="230"/>
      <c r="F54" s="230"/>
      <c r="G54" s="230"/>
      <c r="H54" s="230"/>
      <c r="I54" s="230"/>
      <c r="J54" s="230"/>
      <c r="K54" s="231"/>
      <c r="L54" s="231"/>
      <c r="M54" s="231"/>
      <c r="N54" s="231"/>
      <c r="O54" s="231"/>
      <c r="P54" s="231"/>
      <c r="Q54" s="231"/>
      <c r="R54" s="231"/>
      <c r="S54" s="231"/>
      <c r="T54" s="231"/>
      <c r="U54" s="231"/>
      <c r="V54" s="231"/>
      <c r="W54" s="231"/>
      <c r="X54" s="231"/>
      <c r="Y54" s="231"/>
      <c r="Z54" s="231"/>
    </row>
    <row r="55" spans="1:26">
      <c r="A55" s="111" t="s">
        <v>64</v>
      </c>
      <c r="B55" s="10"/>
      <c r="C55" s="32"/>
      <c r="D55" s="256">
        <f>CRAT!D55</f>
        <v>0</v>
      </c>
      <c r="E55" s="230"/>
      <c r="F55" s="230"/>
      <c r="G55" s="230"/>
      <c r="H55" s="230"/>
      <c r="I55" s="230"/>
      <c r="J55" s="230"/>
      <c r="K55" s="231"/>
      <c r="L55" s="231"/>
      <c r="M55" s="231"/>
      <c r="N55" s="231"/>
      <c r="O55" s="231"/>
      <c r="P55" s="231"/>
      <c r="Q55" s="231"/>
      <c r="R55" s="231"/>
      <c r="S55" s="231"/>
      <c r="T55" s="231"/>
      <c r="U55" s="231"/>
      <c r="V55" s="231"/>
      <c r="W55" s="231"/>
      <c r="X55" s="231"/>
      <c r="Y55" s="231"/>
      <c r="Z55" s="231"/>
    </row>
    <row r="56" spans="1:26">
      <c r="A56" s="111" t="s">
        <v>65</v>
      </c>
      <c r="B56" s="31"/>
      <c r="C56" s="35"/>
      <c r="D56" s="256">
        <f>CRAT!D56</f>
        <v>0</v>
      </c>
      <c r="E56" s="230"/>
      <c r="F56" s="230"/>
      <c r="G56" s="230"/>
      <c r="H56" s="230"/>
      <c r="I56" s="230"/>
      <c r="J56" s="230"/>
      <c r="K56" s="231"/>
      <c r="L56" s="231"/>
      <c r="M56" s="231"/>
      <c r="N56" s="231"/>
      <c r="O56" s="231"/>
      <c r="P56" s="231"/>
      <c r="Q56" s="231"/>
      <c r="R56" s="231"/>
      <c r="S56" s="231"/>
      <c r="T56" s="231"/>
      <c r="U56" s="231"/>
      <c r="V56" s="231"/>
      <c r="W56" s="231"/>
      <c r="X56" s="231"/>
      <c r="Y56" s="231"/>
      <c r="Z56" s="231"/>
    </row>
    <row r="57" spans="1:26">
      <c r="A57" s="111" t="s">
        <v>142</v>
      </c>
      <c r="B57" s="31"/>
      <c r="C57" s="35"/>
      <c r="D57" s="256">
        <f>CRAT!D57</f>
        <v>0</v>
      </c>
      <c r="E57" s="230"/>
      <c r="F57" s="230"/>
      <c r="G57" s="230"/>
      <c r="H57" s="230"/>
      <c r="I57" s="230"/>
      <c r="J57" s="230"/>
      <c r="K57" s="231"/>
      <c r="L57" s="231"/>
      <c r="M57" s="231"/>
      <c r="N57" s="231"/>
      <c r="O57" s="231"/>
      <c r="P57" s="231"/>
      <c r="Q57" s="231"/>
      <c r="R57" s="231"/>
      <c r="S57" s="231"/>
      <c r="T57" s="231"/>
      <c r="U57" s="231"/>
      <c r="V57" s="231"/>
      <c r="W57" s="231"/>
      <c r="X57" s="231"/>
      <c r="Y57" s="231"/>
      <c r="Z57" s="231"/>
    </row>
    <row r="58" spans="1:26">
      <c r="A58" s="111" t="s">
        <v>143</v>
      </c>
      <c r="B58" s="31"/>
      <c r="C58" s="35"/>
      <c r="D58" s="256">
        <f>CRAT!D58</f>
        <v>0</v>
      </c>
      <c r="E58" s="230"/>
      <c r="F58" s="230"/>
      <c r="G58" s="230"/>
      <c r="H58" s="230"/>
      <c r="I58" s="230"/>
      <c r="J58" s="230"/>
      <c r="K58" s="231"/>
      <c r="L58" s="231"/>
      <c r="M58" s="231"/>
      <c r="N58" s="231"/>
      <c r="O58" s="231"/>
      <c r="P58" s="231"/>
      <c r="Q58" s="231"/>
      <c r="R58" s="231"/>
      <c r="S58" s="231"/>
      <c r="T58" s="231"/>
      <c r="U58" s="231"/>
      <c r="V58" s="231"/>
      <c r="W58" s="231"/>
      <c r="X58" s="231"/>
      <c r="Y58" s="231"/>
      <c r="Z58" s="231"/>
    </row>
    <row r="59" spans="1:26">
      <c r="A59" s="111" t="s">
        <v>144</v>
      </c>
      <c r="B59" s="31"/>
      <c r="C59" s="35"/>
      <c r="D59" s="256">
        <f>CRAT!D59</f>
        <v>0</v>
      </c>
      <c r="E59" s="230"/>
      <c r="F59" s="230"/>
      <c r="G59" s="230"/>
      <c r="H59" s="230"/>
      <c r="I59" s="230"/>
      <c r="J59" s="230"/>
      <c r="K59" s="231"/>
      <c r="L59" s="231"/>
      <c r="M59" s="231"/>
      <c r="N59" s="231"/>
      <c r="O59" s="231"/>
      <c r="P59" s="231"/>
      <c r="Q59" s="231"/>
      <c r="R59" s="231"/>
      <c r="S59" s="231"/>
      <c r="T59" s="231"/>
      <c r="U59" s="231"/>
      <c r="V59" s="231"/>
      <c r="W59" s="231"/>
      <c r="X59" s="231"/>
      <c r="Y59" s="231"/>
      <c r="Z59" s="231"/>
    </row>
    <row r="60" spans="1:26">
      <c r="A60" s="111" t="s">
        <v>209</v>
      </c>
      <c r="B60" s="31"/>
      <c r="C60" s="35"/>
      <c r="D60" s="256">
        <f>CRAT!D60</f>
        <v>0</v>
      </c>
      <c r="E60" s="230"/>
      <c r="F60" s="230"/>
      <c r="G60" s="230"/>
      <c r="H60" s="230"/>
      <c r="I60" s="230"/>
      <c r="J60" s="230"/>
      <c r="K60" s="231"/>
      <c r="L60" s="231"/>
      <c r="M60" s="231"/>
      <c r="N60" s="231"/>
      <c r="O60" s="231"/>
      <c r="P60" s="231"/>
      <c r="Q60" s="231"/>
      <c r="R60" s="231"/>
      <c r="S60" s="231"/>
      <c r="T60" s="231"/>
      <c r="U60" s="231"/>
      <c r="V60" s="231"/>
      <c r="W60" s="231"/>
      <c r="X60" s="231"/>
      <c r="Y60" s="231"/>
      <c r="Z60" s="231"/>
    </row>
    <row r="61" spans="1:26">
      <c r="A61" s="111" t="s">
        <v>210</v>
      </c>
      <c r="B61" s="10"/>
      <c r="C61" s="229"/>
      <c r="D61" s="256">
        <f>CRAT!D61</f>
        <v>0</v>
      </c>
      <c r="E61" s="230"/>
      <c r="F61" s="230"/>
      <c r="G61" s="230"/>
      <c r="H61" s="230"/>
      <c r="I61" s="230"/>
      <c r="J61" s="230"/>
      <c r="K61" s="231"/>
      <c r="L61" s="231"/>
      <c r="M61" s="231"/>
      <c r="N61" s="231"/>
      <c r="O61" s="231"/>
      <c r="P61" s="231"/>
      <c r="Q61" s="231"/>
      <c r="R61" s="231"/>
      <c r="S61" s="231"/>
      <c r="T61" s="231"/>
      <c r="U61" s="231"/>
      <c r="V61" s="231"/>
      <c r="W61" s="231"/>
      <c r="X61" s="231"/>
      <c r="Y61" s="231"/>
      <c r="Z61" s="231"/>
    </row>
    <row r="62" spans="1:26">
      <c r="A62" s="111"/>
      <c r="B62" s="241"/>
      <c r="C62" s="241"/>
      <c r="D62" s="246"/>
      <c r="E62" s="243"/>
      <c r="F62" s="243"/>
      <c r="G62" s="243"/>
      <c r="H62" s="243"/>
      <c r="I62" s="243"/>
      <c r="J62" s="243"/>
      <c r="K62" s="244"/>
      <c r="L62" s="244"/>
      <c r="M62" s="244"/>
      <c r="N62" s="244"/>
      <c r="O62" s="244"/>
      <c r="P62" s="244"/>
      <c r="Q62" s="244"/>
      <c r="R62" s="244"/>
      <c r="S62" s="244"/>
      <c r="T62" s="244"/>
      <c r="U62" s="244"/>
      <c r="V62" s="244"/>
      <c r="W62" s="244"/>
      <c r="X62" s="244"/>
      <c r="Y62" s="244"/>
      <c r="Z62" s="284"/>
    </row>
    <row r="63" spans="1:26">
      <c r="A63" s="111"/>
      <c r="B63" s="240"/>
      <c r="C63" s="240"/>
      <c r="D63" s="247"/>
      <c r="E63" s="245"/>
      <c r="F63" s="245"/>
      <c r="G63" s="245"/>
      <c r="H63" s="245"/>
      <c r="I63" s="245"/>
      <c r="J63" s="245"/>
      <c r="K63" s="127"/>
      <c r="L63" s="127"/>
      <c r="M63" s="127"/>
      <c r="N63" s="127"/>
      <c r="O63" s="127"/>
      <c r="P63" s="127"/>
      <c r="Q63" s="127"/>
      <c r="R63" s="127"/>
      <c r="S63" s="127"/>
      <c r="T63" s="127"/>
      <c r="U63" s="127"/>
      <c r="V63" s="127"/>
      <c r="W63" s="127"/>
      <c r="X63" s="127"/>
      <c r="Y63" s="127"/>
      <c r="Z63" s="128"/>
    </row>
    <row r="64" spans="1:26">
      <c r="A64" s="111"/>
      <c r="D64" s="16"/>
      <c r="E64" s="78"/>
      <c r="F64" s="78"/>
      <c r="G64" s="78"/>
      <c r="H64" s="78"/>
      <c r="I64" s="78"/>
      <c r="J64" s="78"/>
      <c r="K64" s="79"/>
      <c r="L64" s="79"/>
      <c r="M64" s="79"/>
      <c r="N64" s="79"/>
      <c r="O64" s="79"/>
      <c r="P64" s="79"/>
      <c r="Q64" s="79"/>
      <c r="R64" s="79"/>
      <c r="S64" s="79"/>
      <c r="T64" s="79"/>
      <c r="U64" s="79"/>
      <c r="V64" s="79"/>
      <c r="W64" s="79"/>
      <c r="X64" s="79"/>
      <c r="Y64" s="79"/>
      <c r="Z64" s="80"/>
    </row>
    <row r="65" spans="1:26">
      <c r="A65" s="111"/>
      <c r="B65" s="22" t="s">
        <v>267</v>
      </c>
      <c r="D65" s="22"/>
      <c r="E65" s="82"/>
      <c r="F65" s="82"/>
      <c r="G65" s="82"/>
      <c r="H65" s="82"/>
      <c r="I65" s="82"/>
      <c r="J65" s="82"/>
      <c r="K65" s="79"/>
      <c r="L65" s="79"/>
      <c r="M65" s="79"/>
      <c r="N65" s="79"/>
      <c r="O65" s="79"/>
      <c r="P65" s="79"/>
      <c r="Q65" s="79"/>
      <c r="R65" s="79"/>
      <c r="S65" s="79"/>
      <c r="T65" s="79"/>
      <c r="U65" s="79"/>
      <c r="V65" s="79"/>
      <c r="W65" s="79"/>
      <c r="X65" s="79"/>
      <c r="Y65" s="79"/>
      <c r="Z65" s="80"/>
    </row>
    <row r="66" spans="1:26">
      <c r="A66" s="111"/>
      <c r="B66" s="16" t="s">
        <v>32</v>
      </c>
      <c r="D66" s="248" t="s">
        <v>307</v>
      </c>
      <c r="E66" s="50" t="s">
        <v>15</v>
      </c>
      <c r="F66" s="50" t="s">
        <v>16</v>
      </c>
      <c r="G66" s="50" t="s">
        <v>18</v>
      </c>
      <c r="H66" s="50" t="s">
        <v>19</v>
      </c>
      <c r="I66" s="50" t="s">
        <v>22</v>
      </c>
      <c r="J66" s="50" t="s">
        <v>23</v>
      </c>
      <c r="K66" s="50" t="s">
        <v>25</v>
      </c>
      <c r="L66" s="50" t="s">
        <v>26</v>
      </c>
      <c r="M66" s="50" t="s">
        <v>27</v>
      </c>
      <c r="N66" s="50" t="s">
        <v>28</v>
      </c>
      <c r="O66" s="258" t="s">
        <v>376</v>
      </c>
      <c r="P66" s="258" t="s">
        <v>377</v>
      </c>
      <c r="Q66" s="258" t="s">
        <v>378</v>
      </c>
      <c r="R66" s="258" t="s">
        <v>379</v>
      </c>
      <c r="S66" s="258" t="s">
        <v>380</v>
      </c>
      <c r="T66" s="258" t="s">
        <v>381</v>
      </c>
      <c r="U66" s="258" t="s">
        <v>382</v>
      </c>
      <c r="V66" s="258" t="s">
        <v>383</v>
      </c>
      <c r="W66" s="258" t="s">
        <v>384</v>
      </c>
      <c r="X66" s="258" t="s">
        <v>385</v>
      </c>
      <c r="Y66" s="258" t="s">
        <v>386</v>
      </c>
      <c r="Z66" s="258" t="s">
        <v>387</v>
      </c>
    </row>
    <row r="67" spans="1:26">
      <c r="A67" s="111" t="s">
        <v>328</v>
      </c>
      <c r="B67" s="280" t="s">
        <v>403</v>
      </c>
      <c r="C67" s="32"/>
      <c r="D67" s="256" t="str">
        <f>CRAT!D67</f>
        <v>Biofuels</v>
      </c>
      <c r="E67" s="91">
        <v>217514.37266737892</v>
      </c>
      <c r="F67" s="91">
        <v>221624.94330012763</v>
      </c>
      <c r="G67" s="91">
        <v>226724.5625</v>
      </c>
      <c r="H67" s="91">
        <v>227345.734375</v>
      </c>
      <c r="I67" s="91">
        <v>226724.5625</v>
      </c>
      <c r="J67" s="91">
        <v>226724.5625</v>
      </c>
      <c r="K67" s="91">
        <v>226724.5625</v>
      </c>
      <c r="L67" s="91">
        <v>227345.734375</v>
      </c>
      <c r="M67" s="91">
        <v>226724.5625</v>
      </c>
      <c r="N67" s="91">
        <v>226724.5625</v>
      </c>
      <c r="O67" s="91">
        <v>226724.5625</v>
      </c>
      <c r="P67" s="91">
        <v>227345.734375</v>
      </c>
      <c r="Q67" s="91">
        <v>226724.5625</v>
      </c>
      <c r="R67" s="91">
        <v>226724.5625</v>
      </c>
      <c r="S67" s="91">
        <v>226724.5625</v>
      </c>
      <c r="T67" s="91">
        <v>227345.734375</v>
      </c>
      <c r="U67" s="91">
        <v>226724.5625</v>
      </c>
      <c r="V67" s="91">
        <v>226724.5625</v>
      </c>
      <c r="W67" s="91">
        <v>226724.5625</v>
      </c>
      <c r="X67" s="91">
        <v>227345.734375</v>
      </c>
      <c r="Y67" s="91">
        <v>226724.5625</v>
      </c>
      <c r="Z67" s="91">
        <v>226724.5625</v>
      </c>
    </row>
    <row r="68" spans="1:26">
      <c r="A68" s="111" t="s">
        <v>330</v>
      </c>
      <c r="B68" s="280" t="s">
        <v>404</v>
      </c>
      <c r="C68" s="32"/>
      <c r="D68" s="256" t="str">
        <f>CRAT!D68</f>
        <v>Biofuels</v>
      </c>
      <c r="E68" s="85">
        <v>151938.41653929857</v>
      </c>
      <c r="F68" s="85">
        <v>156386.00573057763</v>
      </c>
      <c r="G68" s="85">
        <v>154955.6</v>
      </c>
      <c r="H68" s="85">
        <v>155380.20000000001</v>
      </c>
      <c r="I68" s="85">
        <v>154955.6</v>
      </c>
      <c r="J68" s="85">
        <v>154955.6</v>
      </c>
      <c r="K68" s="85">
        <v>154955.6</v>
      </c>
      <c r="L68" s="85">
        <v>155380.20000000001</v>
      </c>
      <c r="M68" s="85">
        <v>154955.6</v>
      </c>
      <c r="N68" s="85">
        <v>154955.6</v>
      </c>
      <c r="O68" s="85">
        <v>154955.6</v>
      </c>
      <c r="P68" s="85">
        <v>155380.20000000001</v>
      </c>
      <c r="Q68" s="85">
        <v>154955.6</v>
      </c>
      <c r="R68" s="85">
        <v>154955.6</v>
      </c>
      <c r="S68" s="85">
        <v>154955.6</v>
      </c>
      <c r="T68" s="85">
        <v>51368.86</v>
      </c>
      <c r="U68" s="85">
        <v>0</v>
      </c>
      <c r="V68" s="85">
        <v>0</v>
      </c>
      <c r="W68" s="85">
        <v>0</v>
      </c>
      <c r="X68" s="85">
        <v>0</v>
      </c>
      <c r="Y68" s="85">
        <v>0</v>
      </c>
      <c r="Z68" s="85">
        <v>0</v>
      </c>
    </row>
    <row r="69" spans="1:26">
      <c r="A69" s="111" t="s">
        <v>329</v>
      </c>
      <c r="B69" s="280" t="s">
        <v>405</v>
      </c>
      <c r="C69" s="32"/>
      <c r="D69" s="256" t="str">
        <f>CRAT!D69</f>
        <v>Biofuels</v>
      </c>
      <c r="E69" s="85">
        <v>0</v>
      </c>
      <c r="F69" s="85"/>
      <c r="G69" s="85">
        <v>0</v>
      </c>
      <c r="H69" s="85">
        <v>0</v>
      </c>
      <c r="I69" s="85">
        <v>0</v>
      </c>
      <c r="J69" s="85">
        <v>0</v>
      </c>
      <c r="K69" s="85">
        <v>0</v>
      </c>
      <c r="L69" s="85">
        <v>0</v>
      </c>
      <c r="M69" s="85">
        <v>0</v>
      </c>
      <c r="N69" s="85">
        <v>0</v>
      </c>
      <c r="O69" s="85">
        <v>0</v>
      </c>
      <c r="P69" s="85">
        <v>0</v>
      </c>
      <c r="Q69" s="85">
        <v>0</v>
      </c>
      <c r="R69" s="85">
        <v>0</v>
      </c>
      <c r="S69" s="85">
        <v>0</v>
      </c>
      <c r="T69" s="85">
        <v>0</v>
      </c>
      <c r="U69" s="85">
        <v>0</v>
      </c>
      <c r="V69" s="85">
        <v>0</v>
      </c>
      <c r="W69" s="85">
        <v>0</v>
      </c>
      <c r="X69" s="85">
        <v>0</v>
      </c>
      <c r="Y69" s="85">
        <v>0</v>
      </c>
      <c r="Z69" s="85">
        <v>0</v>
      </c>
    </row>
    <row r="70" spans="1:26">
      <c r="A70" s="111" t="s">
        <v>331</v>
      </c>
      <c r="B70" s="280" t="s">
        <v>406</v>
      </c>
      <c r="C70" s="35"/>
      <c r="D70" s="256" t="str">
        <f>CRAT!D70</f>
        <v>Geothermal</v>
      </c>
      <c r="E70" s="89">
        <v>51742.673999999992</v>
      </c>
      <c r="F70" s="89">
        <v>0</v>
      </c>
      <c r="G70" s="89">
        <v>0</v>
      </c>
      <c r="H70" s="89">
        <v>0</v>
      </c>
      <c r="I70" s="89">
        <v>0</v>
      </c>
      <c r="J70" s="89">
        <v>0</v>
      </c>
      <c r="K70" s="89">
        <v>0</v>
      </c>
      <c r="L70" s="89">
        <v>0</v>
      </c>
      <c r="M70" s="89">
        <v>0</v>
      </c>
      <c r="N70" s="89">
        <v>0</v>
      </c>
      <c r="O70" s="89">
        <v>0</v>
      </c>
      <c r="P70" s="89">
        <v>0</v>
      </c>
      <c r="Q70" s="89">
        <v>0</v>
      </c>
      <c r="R70" s="89">
        <v>0</v>
      </c>
      <c r="S70" s="89">
        <v>0</v>
      </c>
      <c r="T70" s="89">
        <v>0</v>
      </c>
      <c r="U70" s="89">
        <v>0</v>
      </c>
      <c r="V70" s="89">
        <v>0</v>
      </c>
      <c r="W70" s="89">
        <v>0</v>
      </c>
      <c r="X70" s="89">
        <v>0</v>
      </c>
      <c r="Y70" s="89">
        <v>0</v>
      </c>
      <c r="Z70" s="89">
        <v>0</v>
      </c>
    </row>
    <row r="71" spans="1:26">
      <c r="A71" s="111" t="s">
        <v>332</v>
      </c>
      <c r="B71" s="280" t="s">
        <v>407</v>
      </c>
      <c r="C71" s="35"/>
      <c r="D71" s="256" t="str">
        <f>CRAT!D71</f>
        <v>Geothermal</v>
      </c>
      <c r="E71" s="285">
        <v>58518</v>
      </c>
      <c r="F71" s="285">
        <v>54502</v>
      </c>
      <c r="G71" s="285">
        <v>72637.7421875</v>
      </c>
      <c r="H71" s="285">
        <v>70792.453125</v>
      </c>
      <c r="I71" s="285">
        <v>68706.828125</v>
      </c>
      <c r="J71" s="285">
        <v>66824.0859375</v>
      </c>
      <c r="K71" s="285">
        <v>66450.4375</v>
      </c>
      <c r="L71" s="285">
        <v>65866.3828125</v>
      </c>
      <c r="M71" s="285">
        <v>64963.828125000007</v>
      </c>
      <c r="N71" s="285">
        <v>64410.250000000007</v>
      </c>
      <c r="O71" s="285">
        <v>64394.8671875</v>
      </c>
      <c r="P71" s="285">
        <v>64498.0390625</v>
      </c>
      <c r="Q71" s="285">
        <v>47522.84765625</v>
      </c>
      <c r="R71" s="285">
        <v>0</v>
      </c>
      <c r="S71" s="285">
        <v>0</v>
      </c>
      <c r="T71" s="285">
        <v>0</v>
      </c>
      <c r="U71" s="285">
        <v>0</v>
      </c>
      <c r="V71" s="285">
        <v>0</v>
      </c>
      <c r="W71" s="285">
        <v>0</v>
      </c>
      <c r="X71" s="285">
        <v>0</v>
      </c>
      <c r="Y71" s="285">
        <v>0</v>
      </c>
      <c r="Z71" s="285">
        <v>0</v>
      </c>
    </row>
    <row r="72" spans="1:26" ht="31.2">
      <c r="A72" s="111" t="s">
        <v>333</v>
      </c>
      <c r="B72" s="280" t="s">
        <v>408</v>
      </c>
      <c r="C72" s="35"/>
      <c r="D72" s="256" t="str">
        <f>CRAT!D72</f>
        <v>Small Hydroelectric</v>
      </c>
      <c r="E72" s="285">
        <v>2742.9305887918049</v>
      </c>
      <c r="F72" s="285">
        <v>3404.7024849789</v>
      </c>
      <c r="G72" s="285">
        <v>11792.4404296875</v>
      </c>
      <c r="H72" s="285">
        <v>0</v>
      </c>
      <c r="I72" s="285">
        <v>0</v>
      </c>
      <c r="J72" s="285">
        <v>0</v>
      </c>
      <c r="K72" s="285">
        <v>0</v>
      </c>
      <c r="L72" s="285">
        <v>0</v>
      </c>
      <c r="M72" s="285">
        <v>0</v>
      </c>
      <c r="N72" s="285">
        <v>0</v>
      </c>
      <c r="O72" s="285">
        <v>0</v>
      </c>
      <c r="P72" s="285">
        <v>0</v>
      </c>
      <c r="Q72" s="285">
        <v>0</v>
      </c>
      <c r="R72" s="285">
        <v>0</v>
      </c>
      <c r="S72" s="285">
        <v>0</v>
      </c>
      <c r="T72" s="285">
        <v>0</v>
      </c>
      <c r="U72" s="285">
        <v>0</v>
      </c>
      <c r="V72" s="285">
        <v>0</v>
      </c>
      <c r="W72" s="285">
        <v>0</v>
      </c>
      <c r="X72" s="285">
        <v>0</v>
      </c>
      <c r="Y72" s="285">
        <v>0</v>
      </c>
      <c r="Z72" s="285">
        <v>0</v>
      </c>
    </row>
    <row r="73" spans="1:26">
      <c r="A73" s="111" t="s">
        <v>426</v>
      </c>
      <c r="B73" s="280" t="s">
        <v>409</v>
      </c>
      <c r="C73" s="35"/>
      <c r="D73" s="256" t="str">
        <f>CRAT!D73</f>
        <v>Solar PV</v>
      </c>
      <c r="E73" s="285">
        <v>97146.592859000026</v>
      </c>
      <c r="F73" s="285">
        <v>98604.380102428593</v>
      </c>
      <c r="G73" s="285">
        <v>102045.0625</v>
      </c>
      <c r="H73" s="285">
        <v>100614.77976190476</v>
      </c>
      <c r="I73" s="285">
        <v>99184.497023809512</v>
      </c>
      <c r="J73" s="285">
        <v>97754.214285714275</v>
      </c>
      <c r="K73" s="285">
        <v>96323.931547619024</v>
      </c>
      <c r="L73" s="285">
        <v>94893.648809523787</v>
      </c>
      <c r="M73" s="285">
        <v>93463.366071428536</v>
      </c>
      <c r="N73" s="285">
        <v>92033.083333333299</v>
      </c>
      <c r="O73" s="285">
        <v>90602.800595238048</v>
      </c>
      <c r="P73" s="285">
        <v>89172.517857142811</v>
      </c>
      <c r="Q73" s="285">
        <v>87742.23511904756</v>
      </c>
      <c r="R73" s="285">
        <v>86311.952380952323</v>
      </c>
      <c r="S73" s="285">
        <v>84881.669642857072</v>
      </c>
      <c r="T73" s="285">
        <v>83451.386904761835</v>
      </c>
      <c r="U73" s="285">
        <v>82021.104166666584</v>
      </c>
      <c r="V73" s="285">
        <v>80590.821428571347</v>
      </c>
      <c r="W73" s="285">
        <v>79160.538690476096</v>
      </c>
      <c r="X73" s="285">
        <v>77730.25595238086</v>
      </c>
      <c r="Y73" s="285">
        <v>76299.973214285608</v>
      </c>
      <c r="Z73" s="285">
        <v>74869.690476190372</v>
      </c>
    </row>
    <row r="74" spans="1:26">
      <c r="A74" s="111" t="s">
        <v>427</v>
      </c>
      <c r="B74" s="280" t="s">
        <v>410</v>
      </c>
      <c r="C74" s="35"/>
      <c r="D74" s="256" t="str">
        <f>CRAT!D74</f>
        <v>Solar PV</v>
      </c>
      <c r="E74" s="285">
        <v>5025.7570995902997</v>
      </c>
      <c r="F74" s="285">
        <v>5166.9581039387995</v>
      </c>
      <c r="G74" s="285">
        <v>5281.21533203125</v>
      </c>
      <c r="H74" s="285">
        <v>5264.35791015625</v>
      </c>
      <c r="I74" s="285">
        <v>4991.76806640625</v>
      </c>
      <c r="J74" s="285">
        <v>4867.080078125</v>
      </c>
      <c r="K74" s="285">
        <v>4848.0419921875</v>
      </c>
      <c r="L74" s="285">
        <v>4582.23388671875</v>
      </c>
      <c r="M74" s="285">
        <v>4549.7763671875</v>
      </c>
      <c r="N74" s="285">
        <v>4361.88037109375</v>
      </c>
      <c r="O74" s="285">
        <v>4419.97314453125</v>
      </c>
      <c r="P74" s="285">
        <v>4368.71728515625</v>
      </c>
      <c r="Q74" s="285">
        <v>4287.85498046875</v>
      </c>
      <c r="R74" s="285">
        <v>4297.40673828125</v>
      </c>
      <c r="S74" s="285">
        <v>4256.5595703125</v>
      </c>
      <c r="T74" s="285">
        <v>4157.82470703125</v>
      </c>
      <c r="U74" s="285">
        <v>3919.84521484375</v>
      </c>
      <c r="V74" s="285">
        <v>3942.39282226563</v>
      </c>
      <c r="W74" s="285">
        <v>3920.52954101563</v>
      </c>
      <c r="X74" s="285">
        <v>3780.6005859375</v>
      </c>
      <c r="Y74" s="285">
        <v>1437.52111816406</v>
      </c>
      <c r="Z74" s="285">
        <v>0</v>
      </c>
    </row>
    <row r="75" spans="1:26">
      <c r="A75" s="111" t="s">
        <v>428</v>
      </c>
      <c r="B75" s="280" t="s">
        <v>411</v>
      </c>
      <c r="C75" s="35"/>
      <c r="D75" s="256" t="str">
        <f>CRAT!D75</f>
        <v>Wind</v>
      </c>
      <c r="E75" s="285">
        <v>7296</v>
      </c>
      <c r="F75" s="285">
        <v>14686</v>
      </c>
      <c r="G75" s="285">
        <v>17520</v>
      </c>
      <c r="H75" s="285">
        <v>0</v>
      </c>
      <c r="I75" s="285">
        <v>0</v>
      </c>
      <c r="J75" s="285">
        <v>0</v>
      </c>
      <c r="K75" s="285">
        <v>0</v>
      </c>
      <c r="L75" s="285">
        <v>0</v>
      </c>
      <c r="M75" s="285">
        <v>0</v>
      </c>
      <c r="N75" s="285">
        <v>0</v>
      </c>
      <c r="O75" s="285">
        <v>0</v>
      </c>
      <c r="P75" s="285">
        <v>0</v>
      </c>
      <c r="Q75" s="285">
        <v>0</v>
      </c>
      <c r="R75" s="285">
        <v>0</v>
      </c>
      <c r="S75" s="285">
        <v>0</v>
      </c>
      <c r="T75" s="285">
        <v>0</v>
      </c>
      <c r="U75" s="285">
        <v>0</v>
      </c>
      <c r="V75" s="285">
        <v>0</v>
      </c>
      <c r="W75" s="285">
        <v>0</v>
      </c>
      <c r="X75" s="285">
        <v>0</v>
      </c>
      <c r="Y75" s="285">
        <v>0</v>
      </c>
      <c r="Z75" s="285">
        <v>0</v>
      </c>
    </row>
    <row r="76" spans="1:26">
      <c r="A76" s="111" t="s">
        <v>429</v>
      </c>
      <c r="B76" s="280" t="s">
        <v>412</v>
      </c>
      <c r="C76" s="35"/>
      <c r="D76" s="256" t="str">
        <f>CRAT!D76</f>
        <v>Wind</v>
      </c>
      <c r="E76" s="285">
        <v>76262</v>
      </c>
      <c r="F76" s="285">
        <v>74041</v>
      </c>
      <c r="G76" s="285">
        <v>80081.6171875</v>
      </c>
      <c r="H76" s="285">
        <v>80227.859375</v>
      </c>
      <c r="I76" s="285">
        <v>41530.44140625</v>
      </c>
      <c r="J76" s="285">
        <v>0</v>
      </c>
      <c r="K76" s="285">
        <v>0</v>
      </c>
      <c r="L76" s="285">
        <v>0</v>
      </c>
      <c r="M76" s="285">
        <v>0</v>
      </c>
      <c r="N76" s="285">
        <v>0</v>
      </c>
      <c r="O76" s="285">
        <v>0</v>
      </c>
      <c r="P76" s="285">
        <v>0</v>
      </c>
      <c r="Q76" s="285">
        <v>0</v>
      </c>
      <c r="R76" s="285">
        <v>0</v>
      </c>
      <c r="S76" s="285">
        <v>0</v>
      </c>
      <c r="T76" s="285">
        <v>0</v>
      </c>
      <c r="U76" s="285">
        <v>0</v>
      </c>
      <c r="V76" s="285">
        <v>0</v>
      </c>
      <c r="W76" s="285">
        <v>0</v>
      </c>
      <c r="X76" s="285">
        <v>0</v>
      </c>
      <c r="Y76" s="285">
        <v>0</v>
      </c>
      <c r="Z76" s="285">
        <v>0</v>
      </c>
    </row>
    <row r="77" spans="1:26">
      <c r="A77" s="111" t="s">
        <v>430</v>
      </c>
      <c r="B77" s="288" t="s">
        <v>413</v>
      </c>
      <c r="C77" s="35"/>
      <c r="D77" s="256" t="str">
        <f>CRAT!D77</f>
        <v>Wind</v>
      </c>
      <c r="E77" s="285">
        <v>77279.537867967301</v>
      </c>
      <c r="F77" s="285">
        <v>62392.769048550297</v>
      </c>
      <c r="G77" s="285">
        <v>67652.0390625</v>
      </c>
      <c r="H77" s="285">
        <v>67652.0390625</v>
      </c>
      <c r="I77" s="285">
        <v>67652.0390625</v>
      </c>
      <c r="J77" s="285">
        <v>67652.0390625</v>
      </c>
      <c r="K77" s="285">
        <v>67652.0390625</v>
      </c>
      <c r="L77" s="285">
        <v>67652.0390625</v>
      </c>
      <c r="M77" s="285">
        <v>67652.0390625</v>
      </c>
      <c r="N77" s="285">
        <v>67652.0390625</v>
      </c>
      <c r="O77" s="285">
        <v>67652.0390625</v>
      </c>
      <c r="P77" s="285">
        <v>67652.0390625</v>
      </c>
      <c r="Q77" s="285">
        <v>33826.01953125</v>
      </c>
      <c r="R77" s="285">
        <v>0</v>
      </c>
      <c r="S77" s="285">
        <v>0</v>
      </c>
      <c r="T77" s="285">
        <v>0</v>
      </c>
      <c r="U77" s="285">
        <v>0</v>
      </c>
      <c r="V77" s="285">
        <v>0</v>
      </c>
      <c r="W77" s="285">
        <v>0</v>
      </c>
      <c r="X77" s="285">
        <v>0</v>
      </c>
      <c r="Y77" s="285">
        <v>0</v>
      </c>
      <c r="Z77" s="285">
        <v>0</v>
      </c>
    </row>
    <row r="78" spans="1:26" ht="16.2" thickBot="1">
      <c r="A78" s="111" t="s">
        <v>431</v>
      </c>
      <c r="B78" s="288" t="s">
        <v>414</v>
      </c>
      <c r="C78" s="35"/>
      <c r="D78" s="256" t="str">
        <f>CRAT!D78</f>
        <v>Solar PV</v>
      </c>
      <c r="E78" s="230"/>
      <c r="F78" s="230"/>
      <c r="G78" s="230">
        <v>0</v>
      </c>
      <c r="H78" s="230">
        <v>0</v>
      </c>
      <c r="I78" s="230">
        <v>0</v>
      </c>
      <c r="J78" s="230">
        <v>100166.359375</v>
      </c>
      <c r="K78" s="230">
        <v>100798.2265625</v>
      </c>
      <c r="L78" s="230">
        <v>98044.3515625</v>
      </c>
      <c r="M78" s="230">
        <v>95795.890625</v>
      </c>
      <c r="N78" s="230">
        <v>90835.0390625</v>
      </c>
      <c r="O78" s="230">
        <v>91945.109375</v>
      </c>
      <c r="P78" s="230">
        <v>92049.46875</v>
      </c>
      <c r="Q78" s="230">
        <v>87487.4609375</v>
      </c>
      <c r="R78" s="230">
        <v>92020.3515625</v>
      </c>
      <c r="S78" s="230">
        <v>89599.5078125</v>
      </c>
      <c r="T78" s="230">
        <v>87562.296875</v>
      </c>
      <c r="U78" s="230">
        <v>84922.578125</v>
      </c>
      <c r="V78" s="230">
        <v>81920.3203125</v>
      </c>
      <c r="W78" s="230">
        <v>87772.6640625</v>
      </c>
      <c r="X78" s="230">
        <v>77608.8984375</v>
      </c>
      <c r="Y78" s="230">
        <v>80484.734375</v>
      </c>
      <c r="Z78" s="230">
        <v>81344.390625</v>
      </c>
    </row>
    <row r="79" spans="1:26" ht="16.2" thickBot="1">
      <c r="A79" s="111">
        <v>13</v>
      </c>
      <c r="B79" s="216" t="s">
        <v>432</v>
      </c>
      <c r="C79" s="217"/>
      <c r="D79" s="242"/>
      <c r="E79" s="257">
        <f>SUM(E48:E61,E67:E78)</f>
        <v>751014.83162202686</v>
      </c>
      <c r="F79" s="257">
        <f t="shared" ref="F79:Z79" si="5">SUM(F48:F61,F67:F78)</f>
        <v>696645.08776660182</v>
      </c>
      <c r="G79" s="257">
        <f t="shared" si="5"/>
        <v>744380.7541992187</v>
      </c>
      <c r="H79" s="257">
        <f t="shared" si="5"/>
        <v>712967.89860956103</v>
      </c>
      <c r="I79" s="257">
        <f t="shared" si="5"/>
        <v>669436.21118396579</v>
      </c>
      <c r="J79" s="257">
        <f t="shared" si="5"/>
        <v>724633.9412388393</v>
      </c>
      <c r="K79" s="257">
        <f t="shared" si="5"/>
        <v>723442.83916480653</v>
      </c>
      <c r="L79" s="257">
        <f t="shared" si="5"/>
        <v>719454.59050874249</v>
      </c>
      <c r="M79" s="257">
        <f t="shared" si="5"/>
        <v>713795.062751116</v>
      </c>
      <c r="N79" s="257">
        <f t="shared" si="5"/>
        <v>706662.45432942698</v>
      </c>
      <c r="O79" s="257">
        <f t="shared" si="5"/>
        <v>706384.95186476922</v>
      </c>
      <c r="P79" s="257">
        <f t="shared" si="5"/>
        <v>706156.71639229904</v>
      </c>
      <c r="Q79" s="257">
        <f t="shared" si="5"/>
        <v>648236.5807245163</v>
      </c>
      <c r="R79" s="257">
        <f t="shared" si="5"/>
        <v>569999.87318173354</v>
      </c>
      <c r="S79" s="257">
        <f t="shared" si="5"/>
        <v>566107.89952566952</v>
      </c>
      <c r="T79" s="257">
        <f t="shared" si="5"/>
        <v>459576.10286179307</v>
      </c>
      <c r="U79" s="257">
        <f t="shared" si="5"/>
        <v>403278.09000651032</v>
      </c>
      <c r="V79" s="257">
        <f t="shared" si="5"/>
        <v>398868.09706333699</v>
      </c>
      <c r="W79" s="257">
        <f t="shared" si="5"/>
        <v>403268.29479399172</v>
      </c>
      <c r="X79" s="257">
        <f t="shared" si="5"/>
        <v>392155.48935081833</v>
      </c>
      <c r="Y79" s="257">
        <f t="shared" si="5"/>
        <v>390636.79120744969</v>
      </c>
      <c r="Z79" s="257">
        <f t="shared" si="5"/>
        <v>388628.64360119036</v>
      </c>
    </row>
    <row r="80" spans="1:26" ht="16.2" thickBot="1">
      <c r="A80" s="111"/>
      <c r="B80" s="159"/>
      <c r="C80" s="26"/>
      <c r="D80" s="22"/>
      <c r="E80" s="61"/>
      <c r="F80" s="61"/>
      <c r="G80" s="61"/>
      <c r="H80" s="61"/>
      <c r="I80" s="61"/>
      <c r="J80" s="61"/>
      <c r="K80" s="61"/>
      <c r="L80" s="61"/>
      <c r="M80" s="286"/>
      <c r="N80" s="286"/>
      <c r="O80" s="286"/>
      <c r="P80" s="286"/>
      <c r="Q80" s="286"/>
      <c r="R80" s="286"/>
      <c r="S80" s="286"/>
      <c r="T80" s="286"/>
      <c r="U80" s="286"/>
      <c r="V80" s="286"/>
      <c r="W80" s="286"/>
      <c r="X80" s="286"/>
      <c r="Y80" s="286"/>
      <c r="Z80" s="287"/>
    </row>
    <row r="81" spans="1:26" ht="16.2" thickBot="1">
      <c r="A81" s="111" t="s">
        <v>281</v>
      </c>
      <c r="B81" s="216" t="s">
        <v>280</v>
      </c>
      <c r="C81" s="219"/>
      <c r="D81" s="218"/>
      <c r="E81" s="65"/>
      <c r="F81" s="65"/>
      <c r="G81" s="65"/>
      <c r="H81" s="65"/>
      <c r="I81" s="65"/>
      <c r="J81" s="65"/>
      <c r="K81" s="65"/>
      <c r="L81" s="65"/>
      <c r="M81" s="65"/>
      <c r="N81" s="65"/>
      <c r="O81" s="65"/>
      <c r="P81" s="65"/>
      <c r="Q81" s="65"/>
      <c r="R81" s="65"/>
      <c r="S81" s="65"/>
      <c r="T81" s="65"/>
      <c r="U81" s="65"/>
      <c r="V81" s="65"/>
      <c r="W81" s="65"/>
      <c r="X81" s="65"/>
      <c r="Y81" s="65"/>
      <c r="Z81" s="65"/>
    </row>
    <row r="82" spans="1:26">
      <c r="A82" s="111"/>
      <c r="B82" s="159"/>
      <c r="C82" s="26"/>
      <c r="D82" s="22"/>
      <c r="E82" s="61"/>
      <c r="F82" s="61"/>
      <c r="G82" s="61"/>
      <c r="H82" s="61"/>
      <c r="I82" s="61"/>
      <c r="J82" s="61"/>
      <c r="K82" s="61"/>
      <c r="L82" s="61"/>
      <c r="M82" s="286"/>
      <c r="N82" s="286"/>
      <c r="O82" s="286"/>
      <c r="P82" s="286"/>
      <c r="Q82" s="286"/>
      <c r="R82" s="286"/>
      <c r="S82" s="286"/>
      <c r="T82" s="286"/>
      <c r="U82" s="286"/>
      <c r="V82" s="286"/>
      <c r="W82" s="286"/>
      <c r="X82" s="286"/>
      <c r="Y82" s="286"/>
      <c r="Z82" s="287"/>
    </row>
    <row r="83" spans="1:26">
      <c r="A83" s="111"/>
      <c r="B83" s="156"/>
      <c r="C83" s="157"/>
      <c r="D83" s="164"/>
      <c r="E83" s="165"/>
      <c r="F83" s="165"/>
      <c r="G83" s="165"/>
      <c r="H83" s="165"/>
      <c r="I83" s="165"/>
      <c r="J83" s="165"/>
      <c r="K83" s="165"/>
      <c r="L83" s="165"/>
      <c r="M83" s="270"/>
      <c r="N83" s="270"/>
      <c r="O83" s="270"/>
      <c r="P83" s="270"/>
      <c r="Q83" s="270"/>
      <c r="R83" s="270"/>
      <c r="S83" s="270"/>
      <c r="T83" s="270"/>
      <c r="U83" s="270"/>
      <c r="V83" s="270"/>
      <c r="W83" s="270"/>
      <c r="X83" s="270"/>
      <c r="Y83" s="270"/>
      <c r="Z83" s="271"/>
    </row>
    <row r="84" spans="1:26" ht="15" customHeight="1">
      <c r="A84" s="111">
        <v>14</v>
      </c>
      <c r="B84" s="160" t="s">
        <v>211</v>
      </c>
      <c r="C84" s="161"/>
      <c r="D84" s="162"/>
      <c r="E84" s="163">
        <f>E79+E44</f>
        <v>2412998.9685292589</v>
      </c>
      <c r="F84" s="163">
        <f t="shared" ref="F84:Z84" si="6">F79+F44</f>
        <v>2191119.4718971453</v>
      </c>
      <c r="G84" s="163">
        <f t="shared" si="6"/>
        <v>2415570.2261992185</v>
      </c>
      <c r="H84" s="163">
        <f t="shared" si="6"/>
        <v>2290646.4500095611</v>
      </c>
      <c r="I84" s="163">
        <f t="shared" si="6"/>
        <v>1975512.0782839656</v>
      </c>
      <c r="J84" s="163">
        <f t="shared" si="6"/>
        <v>2001216.5983388391</v>
      </c>
      <c r="K84" s="163">
        <f t="shared" si="6"/>
        <v>1691299.1762648064</v>
      </c>
      <c r="L84" s="163">
        <f t="shared" si="6"/>
        <v>1385964.1233687424</v>
      </c>
      <c r="M84" s="163">
        <f t="shared" si="6"/>
        <v>1297549.914151116</v>
      </c>
      <c r="N84" s="163">
        <f t="shared" si="6"/>
        <v>1379214.0243294272</v>
      </c>
      <c r="O84" s="163">
        <f t="shared" si="6"/>
        <v>1381679.6018647691</v>
      </c>
      <c r="P84" s="163">
        <f t="shared" si="6"/>
        <v>1367328.9749622992</v>
      </c>
      <c r="Q84" s="163">
        <f t="shared" si="6"/>
        <v>1226295.6807245163</v>
      </c>
      <c r="R84" s="163">
        <f t="shared" si="6"/>
        <v>1243094.3460817337</v>
      </c>
      <c r="S84" s="163">
        <f t="shared" si="6"/>
        <v>1230811.1852256695</v>
      </c>
      <c r="T84" s="163">
        <f t="shared" si="6"/>
        <v>1113969.7971617931</v>
      </c>
      <c r="U84" s="163">
        <f t="shared" si="6"/>
        <v>984554.83140651044</v>
      </c>
      <c r="V84" s="163">
        <f t="shared" si="6"/>
        <v>1074783.9660633369</v>
      </c>
      <c r="W84" s="163">
        <f t="shared" si="6"/>
        <v>1071298.1506439918</v>
      </c>
      <c r="X84" s="163">
        <f t="shared" si="6"/>
        <v>1046147.0546508183</v>
      </c>
      <c r="Y84" s="163">
        <f t="shared" si="6"/>
        <v>969479.52260744967</v>
      </c>
      <c r="Z84" s="163">
        <f t="shared" si="6"/>
        <v>1055958.4036011903</v>
      </c>
    </row>
    <row r="85" spans="1:26" ht="15" customHeight="1">
      <c r="A85" s="111"/>
      <c r="B85" s="95"/>
      <c r="C85" s="96"/>
      <c r="D85" s="16"/>
      <c r="E85" s="61"/>
      <c r="F85" s="61"/>
      <c r="G85" s="61"/>
      <c r="H85" s="61"/>
      <c r="I85" s="61"/>
      <c r="J85" s="61"/>
      <c r="K85" s="61"/>
      <c r="L85" s="61"/>
      <c r="M85" s="61"/>
      <c r="N85" s="61"/>
      <c r="O85" s="61"/>
      <c r="P85" s="61"/>
      <c r="Q85" s="61"/>
      <c r="R85" s="61"/>
    </row>
    <row r="86" spans="1:26">
      <c r="A86" s="111"/>
      <c r="B86" s="16"/>
      <c r="D86" s="16"/>
      <c r="E86" s="61"/>
      <c r="F86" s="61"/>
      <c r="G86" s="61"/>
      <c r="H86" s="61"/>
      <c r="I86" s="61"/>
      <c r="J86" s="61"/>
      <c r="K86" s="61"/>
      <c r="L86" s="61"/>
      <c r="M86" s="61"/>
      <c r="N86" s="61"/>
      <c r="O86" s="62"/>
      <c r="P86" s="62"/>
      <c r="Q86" s="62"/>
      <c r="R86" s="62"/>
    </row>
    <row r="87" spans="1:26" ht="15" customHeight="1">
      <c r="A87" s="111"/>
      <c r="B87" s="95"/>
      <c r="C87" s="96"/>
      <c r="D87" s="16"/>
      <c r="E87" s="61"/>
      <c r="F87" s="61"/>
      <c r="G87" s="61"/>
      <c r="H87" s="61"/>
      <c r="I87" s="61"/>
      <c r="J87" s="61"/>
      <c r="K87" s="61"/>
      <c r="L87" s="61"/>
      <c r="M87" s="61"/>
      <c r="N87" s="61"/>
      <c r="O87" s="61"/>
      <c r="P87" s="61"/>
      <c r="Q87" s="61"/>
      <c r="R87" s="61"/>
    </row>
    <row r="88" spans="1:26" ht="15" customHeight="1">
      <c r="A88" s="111"/>
      <c r="B88" s="95"/>
      <c r="C88" s="96"/>
      <c r="D88" s="16"/>
      <c r="E88" s="61"/>
      <c r="F88" s="61"/>
      <c r="G88" s="61"/>
      <c r="H88" s="61"/>
      <c r="I88" s="61"/>
      <c r="J88" s="61"/>
      <c r="K88" s="61"/>
      <c r="L88" s="61"/>
      <c r="M88" s="61"/>
      <c r="N88" s="61"/>
      <c r="O88" s="61"/>
      <c r="P88" s="61"/>
      <c r="Q88" s="61"/>
      <c r="R88" s="61"/>
    </row>
    <row r="89" spans="1:26" ht="15" customHeight="1">
      <c r="A89" s="111"/>
      <c r="B89" s="95"/>
      <c r="C89" s="96"/>
      <c r="D89" s="16"/>
      <c r="E89" s="61"/>
      <c r="F89" s="61"/>
      <c r="G89" s="61"/>
      <c r="H89" s="61"/>
      <c r="I89" s="61"/>
      <c r="J89" s="61"/>
      <c r="K89" s="61"/>
      <c r="L89" s="61"/>
      <c r="M89" s="61"/>
      <c r="N89" s="61"/>
      <c r="O89" s="61"/>
      <c r="P89" s="61"/>
      <c r="Q89" s="61"/>
      <c r="R89" s="61"/>
    </row>
    <row r="90" spans="1:26" ht="15" customHeight="1">
      <c r="A90" s="111"/>
      <c r="B90" s="95"/>
      <c r="C90" s="96"/>
      <c r="D90" s="16"/>
      <c r="E90" s="61"/>
      <c r="F90" s="61"/>
      <c r="G90" s="61"/>
      <c r="H90" s="61"/>
      <c r="I90" s="61"/>
      <c r="J90" s="61"/>
      <c r="K90" s="61"/>
      <c r="L90" s="61"/>
      <c r="M90" s="61"/>
      <c r="N90" s="61"/>
      <c r="O90" s="61"/>
      <c r="P90" s="61"/>
      <c r="Q90" s="61"/>
      <c r="R90" s="61"/>
    </row>
    <row r="91" spans="1:26" ht="15" customHeight="1">
      <c r="A91" s="111"/>
      <c r="B91" s="208" t="s">
        <v>35</v>
      </c>
      <c r="D91" s="16"/>
      <c r="E91" s="16"/>
      <c r="F91" s="16"/>
      <c r="G91" s="70"/>
      <c r="H91" s="70"/>
      <c r="I91" s="70"/>
      <c r="J91" s="70"/>
      <c r="K91" s="70"/>
      <c r="L91" s="70"/>
      <c r="M91" s="70"/>
      <c r="N91" s="70"/>
      <c r="O91" s="62"/>
      <c r="P91" s="62"/>
      <c r="Q91" s="62"/>
      <c r="R91" s="62"/>
    </row>
    <row r="92" spans="1:26" ht="15" customHeight="1">
      <c r="A92" s="111"/>
      <c r="B92" s="22" t="s">
        <v>268</v>
      </c>
      <c r="C92" s="26"/>
      <c r="D92" s="16"/>
      <c r="E92" s="16"/>
      <c r="F92" s="16"/>
      <c r="G92" s="70"/>
      <c r="H92" s="70"/>
      <c r="I92" s="70"/>
      <c r="J92" s="70"/>
      <c r="K92" s="70"/>
      <c r="L92" s="70"/>
      <c r="M92" s="70"/>
      <c r="N92" s="70"/>
      <c r="O92" s="62"/>
      <c r="P92" s="62"/>
      <c r="Q92" s="62"/>
      <c r="R92" s="62"/>
    </row>
    <row r="93" spans="1:26">
      <c r="A93" s="111"/>
      <c r="B93" s="16" t="s">
        <v>36</v>
      </c>
      <c r="C93" s="26"/>
      <c r="D93" s="63" t="s">
        <v>307</v>
      </c>
      <c r="E93" s="50" t="s">
        <v>15</v>
      </c>
      <c r="F93" s="50" t="s">
        <v>16</v>
      </c>
      <c r="G93" s="50" t="s">
        <v>18</v>
      </c>
      <c r="H93" s="50" t="s">
        <v>19</v>
      </c>
      <c r="I93" s="50" t="s">
        <v>22</v>
      </c>
      <c r="J93" s="50" t="s">
        <v>23</v>
      </c>
      <c r="K93" s="50" t="s">
        <v>25</v>
      </c>
      <c r="L93" s="50" t="s">
        <v>26</v>
      </c>
      <c r="M93" s="50" t="s">
        <v>27</v>
      </c>
      <c r="N93" s="50" t="s">
        <v>28</v>
      </c>
      <c r="O93" s="258" t="s">
        <v>376</v>
      </c>
      <c r="P93" s="258" t="s">
        <v>377</v>
      </c>
      <c r="Q93" s="258" t="s">
        <v>378</v>
      </c>
      <c r="R93" s="258" t="s">
        <v>379</v>
      </c>
      <c r="S93" s="258" t="s">
        <v>380</v>
      </c>
      <c r="T93" s="258" t="s">
        <v>381</v>
      </c>
      <c r="U93" s="258" t="s">
        <v>382</v>
      </c>
      <c r="V93" s="258" t="s">
        <v>383</v>
      </c>
      <c r="W93" s="258" t="s">
        <v>384</v>
      </c>
      <c r="X93" s="258" t="s">
        <v>385</v>
      </c>
      <c r="Y93" s="258" t="s">
        <v>386</v>
      </c>
      <c r="Z93" s="258" t="s">
        <v>387</v>
      </c>
    </row>
    <row r="94" spans="1:26">
      <c r="A94" s="111" t="s">
        <v>145</v>
      </c>
      <c r="B94" s="288" t="s">
        <v>415</v>
      </c>
      <c r="C94" s="137"/>
      <c r="D94" s="238" t="str">
        <f>CRAT!D87</f>
        <v>Unspecified/System Power</v>
      </c>
      <c r="E94" s="85"/>
      <c r="F94" s="85"/>
      <c r="G94" s="85"/>
      <c r="H94" s="85"/>
      <c r="I94" s="85"/>
      <c r="J94" s="94"/>
      <c r="K94" s="86"/>
      <c r="L94" s="86"/>
      <c r="M94" s="86"/>
      <c r="N94" s="86"/>
      <c r="O94" s="86"/>
      <c r="P94" s="86"/>
      <c r="Q94" s="86"/>
      <c r="R94" s="86"/>
      <c r="S94" s="86"/>
      <c r="T94" s="86"/>
      <c r="U94" s="86"/>
      <c r="V94" s="86"/>
      <c r="W94" s="86"/>
      <c r="X94" s="86"/>
      <c r="Y94" s="86"/>
      <c r="Z94" s="86"/>
    </row>
    <row r="95" spans="1:26">
      <c r="A95" s="111" t="s">
        <v>146</v>
      </c>
      <c r="B95" s="288" t="s">
        <v>416</v>
      </c>
      <c r="C95" s="137"/>
      <c r="D95" s="238" t="str">
        <f>CRAT!D88</f>
        <v>Battery Storage</v>
      </c>
      <c r="E95" s="85"/>
      <c r="F95" s="85"/>
      <c r="G95" s="85"/>
      <c r="H95" s="85"/>
      <c r="I95" s="85"/>
      <c r="J95" s="94"/>
      <c r="K95" s="86"/>
      <c r="L95" s="86"/>
      <c r="M95" s="86"/>
      <c r="N95" s="86"/>
      <c r="O95" s="86"/>
      <c r="P95" s="86"/>
      <c r="Q95" s="86"/>
      <c r="R95" s="86"/>
      <c r="S95" s="86"/>
      <c r="T95" s="86"/>
      <c r="U95" s="86"/>
      <c r="V95" s="86"/>
      <c r="W95" s="86"/>
      <c r="X95" s="86"/>
      <c r="Y95" s="86"/>
      <c r="Z95" s="86"/>
    </row>
    <row r="96" spans="1:26">
      <c r="A96" s="111" t="s">
        <v>147</v>
      </c>
      <c r="B96" s="40"/>
      <c r="C96" s="137"/>
      <c r="D96" s="238">
        <f>CRAT!D89</f>
        <v>0</v>
      </c>
      <c r="E96" s="85"/>
      <c r="F96" s="85"/>
      <c r="G96" s="85"/>
      <c r="H96" s="85"/>
      <c r="I96" s="85"/>
      <c r="J96" s="85"/>
      <c r="K96" s="86"/>
      <c r="L96" s="86"/>
      <c r="M96" s="86"/>
      <c r="N96" s="86"/>
      <c r="O96" s="86"/>
      <c r="P96" s="86"/>
      <c r="Q96" s="86"/>
      <c r="R96" s="86"/>
      <c r="S96" s="86"/>
      <c r="T96" s="86"/>
      <c r="U96" s="86"/>
      <c r="V96" s="86"/>
      <c r="W96" s="86"/>
      <c r="X96" s="86"/>
      <c r="Y96" s="86"/>
      <c r="Z96" s="86"/>
    </row>
    <row r="97" spans="1:26">
      <c r="A97" s="111" t="s">
        <v>148</v>
      </c>
      <c r="B97" s="40"/>
      <c r="C97" s="137"/>
      <c r="D97" s="238">
        <f>CRAT!D90</f>
        <v>0</v>
      </c>
      <c r="E97" s="85"/>
      <c r="F97" s="85"/>
      <c r="G97" s="85"/>
      <c r="H97" s="85"/>
      <c r="I97" s="85"/>
      <c r="J97" s="85"/>
      <c r="K97" s="86"/>
      <c r="L97" s="86"/>
      <c r="M97" s="86"/>
      <c r="N97" s="86"/>
      <c r="O97" s="86"/>
      <c r="P97" s="86"/>
      <c r="Q97" s="86"/>
      <c r="R97" s="86"/>
      <c r="S97" s="86"/>
      <c r="T97" s="86"/>
      <c r="U97" s="86"/>
      <c r="V97" s="86"/>
      <c r="W97" s="86"/>
      <c r="X97" s="86"/>
      <c r="Y97" s="86"/>
      <c r="Z97" s="86"/>
    </row>
    <row r="98" spans="1:26">
      <c r="A98" s="111" t="s">
        <v>149</v>
      </c>
      <c r="B98" s="40"/>
      <c r="C98" s="137"/>
      <c r="D98" s="238">
        <f>CRAT!D91</f>
        <v>0</v>
      </c>
      <c r="E98" s="89"/>
      <c r="F98" s="89"/>
      <c r="G98" s="89"/>
      <c r="H98" s="89"/>
      <c r="I98" s="89"/>
      <c r="J98" s="89"/>
      <c r="K98" s="90"/>
      <c r="L98" s="90"/>
      <c r="M98" s="90"/>
      <c r="N98" s="90"/>
      <c r="O98" s="90"/>
      <c r="P98" s="90"/>
      <c r="Q98" s="90"/>
      <c r="R98" s="90"/>
      <c r="S98" s="90"/>
      <c r="T98" s="90"/>
      <c r="U98" s="90"/>
      <c r="V98" s="90"/>
      <c r="W98" s="90"/>
      <c r="X98" s="90"/>
      <c r="Y98" s="90"/>
      <c r="Z98" s="90"/>
    </row>
    <row r="99" spans="1:26">
      <c r="A99" s="111" t="s">
        <v>200</v>
      </c>
      <c r="B99" s="40"/>
      <c r="C99" s="137"/>
      <c r="D99" s="238">
        <f>CRAT!D92</f>
        <v>0</v>
      </c>
      <c r="E99" s="89"/>
      <c r="F99" s="89"/>
      <c r="G99" s="89"/>
      <c r="H99" s="89"/>
      <c r="I99" s="89"/>
      <c r="J99" s="89"/>
      <c r="K99" s="90"/>
      <c r="L99" s="90"/>
      <c r="M99" s="90"/>
      <c r="N99" s="90"/>
      <c r="O99" s="90"/>
      <c r="P99" s="90"/>
      <c r="Q99" s="90"/>
      <c r="R99" s="90"/>
      <c r="S99" s="90"/>
      <c r="T99" s="90"/>
      <c r="U99" s="90"/>
      <c r="V99" s="90"/>
      <c r="W99" s="90"/>
      <c r="X99" s="90"/>
      <c r="Y99" s="90"/>
      <c r="Z99" s="90"/>
    </row>
    <row r="100" spans="1:26">
      <c r="A100" s="111" t="s">
        <v>201</v>
      </c>
      <c r="B100" s="40"/>
      <c r="C100" s="137"/>
      <c r="D100" s="238">
        <f>CRAT!D93</f>
        <v>0</v>
      </c>
      <c r="E100" s="89"/>
      <c r="F100" s="89"/>
      <c r="G100" s="89"/>
      <c r="H100" s="89"/>
      <c r="I100" s="89"/>
      <c r="J100" s="89"/>
      <c r="K100" s="90"/>
      <c r="L100" s="90"/>
      <c r="M100" s="90"/>
      <c r="N100" s="90"/>
      <c r="O100" s="90"/>
      <c r="P100" s="90"/>
      <c r="Q100" s="90"/>
      <c r="R100" s="90"/>
      <c r="S100" s="90"/>
      <c r="T100" s="90"/>
      <c r="U100" s="90"/>
      <c r="V100" s="90"/>
      <c r="W100" s="90"/>
      <c r="X100" s="90"/>
      <c r="Y100" s="90"/>
      <c r="Z100" s="90"/>
    </row>
    <row r="101" spans="1:26">
      <c r="A101" s="111" t="s">
        <v>202</v>
      </c>
      <c r="B101" s="40"/>
      <c r="C101" s="137"/>
      <c r="D101" s="238">
        <f>CRAT!D94</f>
        <v>0</v>
      </c>
      <c r="E101" s="89"/>
      <c r="F101" s="89"/>
      <c r="G101" s="89"/>
      <c r="H101" s="89"/>
      <c r="I101" s="89"/>
      <c r="J101" s="89"/>
      <c r="K101" s="90"/>
      <c r="L101" s="90"/>
      <c r="M101" s="90"/>
      <c r="N101" s="90"/>
      <c r="O101" s="90"/>
      <c r="P101" s="90"/>
      <c r="Q101" s="90"/>
      <c r="R101" s="90"/>
      <c r="S101" s="90"/>
      <c r="T101" s="90"/>
      <c r="U101" s="90"/>
      <c r="V101" s="90"/>
      <c r="W101" s="90"/>
      <c r="X101" s="90"/>
      <c r="Y101" s="90"/>
      <c r="Z101" s="90"/>
    </row>
    <row r="102" spans="1:26">
      <c r="A102" s="111" t="s">
        <v>203</v>
      </c>
      <c r="B102" s="40"/>
      <c r="C102" s="137"/>
      <c r="D102" s="238">
        <f>CRAT!D95</f>
        <v>0</v>
      </c>
      <c r="E102" s="89"/>
      <c r="F102" s="89"/>
      <c r="G102" s="89"/>
      <c r="H102" s="89"/>
      <c r="I102" s="89"/>
      <c r="J102" s="89"/>
      <c r="K102" s="90"/>
      <c r="L102" s="90"/>
      <c r="M102" s="90"/>
      <c r="N102" s="90"/>
      <c r="O102" s="90"/>
      <c r="P102" s="90"/>
      <c r="Q102" s="90"/>
      <c r="R102" s="90"/>
      <c r="S102" s="90"/>
      <c r="T102" s="90"/>
      <c r="U102" s="90"/>
      <c r="V102" s="90"/>
      <c r="W102" s="90"/>
      <c r="X102" s="90"/>
      <c r="Y102" s="90"/>
      <c r="Z102" s="90"/>
    </row>
    <row r="103" spans="1:26">
      <c r="A103" s="111" t="s">
        <v>204</v>
      </c>
      <c r="B103" s="40"/>
      <c r="C103" s="137"/>
      <c r="D103" s="238">
        <f>CRAT!D96</f>
        <v>0</v>
      </c>
      <c r="E103" s="89"/>
      <c r="F103" s="89"/>
      <c r="G103" s="89"/>
      <c r="H103" s="89"/>
      <c r="I103" s="89"/>
      <c r="J103" s="89"/>
      <c r="K103" s="90"/>
      <c r="L103" s="90"/>
      <c r="M103" s="90"/>
      <c r="N103" s="90"/>
      <c r="O103" s="90"/>
      <c r="P103" s="90"/>
      <c r="Q103" s="90"/>
      <c r="R103" s="90"/>
      <c r="S103" s="90"/>
      <c r="T103" s="90"/>
      <c r="U103" s="90"/>
      <c r="V103" s="90"/>
      <c r="W103" s="90"/>
      <c r="X103" s="90"/>
      <c r="Y103" s="90"/>
      <c r="Z103" s="90"/>
    </row>
    <row r="104" spans="1:26">
      <c r="A104" s="111" t="s">
        <v>205</v>
      </c>
      <c r="B104" s="40"/>
      <c r="C104" s="137"/>
      <c r="D104" s="238">
        <f>CRAT!D97</f>
        <v>0</v>
      </c>
      <c r="E104" s="89"/>
      <c r="F104" s="89"/>
      <c r="G104" s="89"/>
      <c r="H104" s="89"/>
      <c r="I104" s="89"/>
      <c r="J104" s="89"/>
      <c r="K104" s="90"/>
      <c r="L104" s="90"/>
      <c r="M104" s="90"/>
      <c r="N104" s="90"/>
      <c r="O104" s="90"/>
      <c r="P104" s="90"/>
      <c r="Q104" s="90"/>
      <c r="R104" s="90"/>
      <c r="S104" s="90"/>
      <c r="T104" s="90"/>
      <c r="U104" s="90"/>
      <c r="V104" s="90"/>
      <c r="W104" s="90"/>
      <c r="X104" s="90"/>
      <c r="Y104" s="90"/>
      <c r="Z104" s="90"/>
    </row>
    <row r="105" spans="1:26">
      <c r="A105" s="111" t="s">
        <v>206</v>
      </c>
      <c r="B105" s="40"/>
      <c r="C105" s="137"/>
      <c r="D105" s="238">
        <f>CRAT!D98</f>
        <v>0</v>
      </c>
      <c r="E105" s="89"/>
      <c r="F105" s="89"/>
      <c r="G105" s="89"/>
      <c r="H105" s="89"/>
      <c r="I105" s="89"/>
      <c r="J105" s="89"/>
      <c r="K105" s="90"/>
      <c r="L105" s="90"/>
      <c r="M105" s="90"/>
      <c r="N105" s="90"/>
      <c r="O105" s="90"/>
      <c r="P105" s="90"/>
      <c r="Q105" s="90"/>
      <c r="R105" s="90"/>
      <c r="S105" s="90"/>
      <c r="T105" s="90"/>
      <c r="U105" s="90"/>
      <c r="V105" s="90"/>
      <c r="W105" s="90"/>
      <c r="X105" s="90"/>
      <c r="Y105" s="90"/>
      <c r="Z105" s="90"/>
    </row>
    <row r="106" spans="1:26">
      <c r="A106" s="111" t="s">
        <v>207</v>
      </c>
      <c r="B106" s="40"/>
      <c r="C106" s="137"/>
      <c r="D106" s="238">
        <f>CRAT!D99</f>
        <v>0</v>
      </c>
      <c r="E106" s="89"/>
      <c r="F106" s="89"/>
      <c r="G106" s="89"/>
      <c r="H106" s="89"/>
      <c r="I106" s="89"/>
      <c r="J106" s="89"/>
      <c r="K106" s="90"/>
      <c r="L106" s="90"/>
      <c r="M106" s="90"/>
      <c r="N106" s="90"/>
      <c r="O106" s="90"/>
      <c r="P106" s="90"/>
      <c r="Q106" s="90"/>
      <c r="R106" s="90"/>
      <c r="S106" s="90"/>
      <c r="T106" s="90"/>
      <c r="U106" s="90"/>
      <c r="V106" s="90"/>
      <c r="W106" s="90"/>
      <c r="X106" s="90"/>
      <c r="Y106" s="90"/>
      <c r="Z106" s="90"/>
    </row>
    <row r="107" spans="1:26">
      <c r="A107" s="206" t="s">
        <v>208</v>
      </c>
      <c r="B107" s="40"/>
      <c r="C107" s="137"/>
      <c r="D107" s="238">
        <f>CRAT!D100</f>
        <v>0</v>
      </c>
      <c r="E107" s="89"/>
      <c r="F107" s="89"/>
      <c r="G107" s="89"/>
      <c r="H107" s="89"/>
      <c r="I107" s="89"/>
      <c r="J107" s="89"/>
      <c r="K107" s="90"/>
      <c r="L107" s="90"/>
      <c r="M107" s="90"/>
      <c r="N107" s="90"/>
      <c r="O107" s="90"/>
      <c r="P107" s="90"/>
      <c r="Q107" s="90"/>
      <c r="R107" s="90"/>
      <c r="S107" s="90"/>
      <c r="T107" s="90"/>
      <c r="U107" s="90"/>
      <c r="V107" s="90"/>
      <c r="W107" s="90"/>
      <c r="X107" s="90"/>
      <c r="Y107" s="90"/>
      <c r="Z107" s="90"/>
    </row>
    <row r="108" spans="1:26">
      <c r="A108" s="111">
        <v>15</v>
      </c>
      <c r="B108" s="37" t="s">
        <v>99</v>
      </c>
      <c r="C108" s="36"/>
      <c r="D108" s="138"/>
      <c r="E108" s="55">
        <f t="shared" ref="E108:M108" si="7">SUM(E94:E107)</f>
        <v>0</v>
      </c>
      <c r="F108" s="55">
        <f t="shared" si="7"/>
        <v>0</v>
      </c>
      <c r="G108" s="55">
        <f t="shared" si="7"/>
        <v>0</v>
      </c>
      <c r="H108" s="55">
        <f t="shared" si="7"/>
        <v>0</v>
      </c>
      <c r="I108" s="55">
        <f t="shared" si="7"/>
        <v>0</v>
      </c>
      <c r="J108" s="55">
        <f t="shared" si="7"/>
        <v>0</v>
      </c>
      <c r="K108" s="55">
        <f t="shared" si="7"/>
        <v>0</v>
      </c>
      <c r="L108" s="55">
        <f t="shared" si="7"/>
        <v>0</v>
      </c>
      <c r="M108" s="55">
        <f t="shared" si="7"/>
        <v>0</v>
      </c>
      <c r="N108" s="55">
        <f t="shared" ref="N108:Z108" si="8">SUM(N94:N107)</f>
        <v>0</v>
      </c>
      <c r="O108" s="55">
        <f t="shared" si="8"/>
        <v>0</v>
      </c>
      <c r="P108" s="55">
        <f t="shared" si="8"/>
        <v>0</v>
      </c>
      <c r="Q108" s="55">
        <f t="shared" si="8"/>
        <v>0</v>
      </c>
      <c r="R108" s="55">
        <f t="shared" si="8"/>
        <v>0</v>
      </c>
      <c r="S108" s="55">
        <f t="shared" si="8"/>
        <v>0</v>
      </c>
      <c r="T108" s="55">
        <f t="shared" si="8"/>
        <v>0</v>
      </c>
      <c r="U108" s="55">
        <f t="shared" si="8"/>
        <v>0</v>
      </c>
      <c r="V108" s="55">
        <f t="shared" si="8"/>
        <v>0</v>
      </c>
      <c r="W108" s="55">
        <f t="shared" si="8"/>
        <v>0</v>
      </c>
      <c r="X108" s="55">
        <f t="shared" si="8"/>
        <v>0</v>
      </c>
      <c r="Y108" s="55">
        <f t="shared" si="8"/>
        <v>0</v>
      </c>
      <c r="Z108" s="55">
        <f t="shared" si="8"/>
        <v>0</v>
      </c>
    </row>
    <row r="109" spans="1:26">
      <c r="A109" s="111"/>
      <c r="C109" s="26"/>
      <c r="D109" s="122"/>
      <c r="E109" s="126"/>
      <c r="F109" s="126"/>
      <c r="G109" s="126"/>
      <c r="H109" s="126"/>
      <c r="I109" s="126"/>
      <c r="J109" s="126"/>
      <c r="K109" s="127"/>
      <c r="L109" s="127"/>
      <c r="M109" s="127"/>
      <c r="N109" s="127"/>
      <c r="O109" s="127"/>
      <c r="P109" s="127"/>
      <c r="Q109" s="127"/>
      <c r="R109" s="127"/>
      <c r="S109" s="127"/>
      <c r="T109" s="127"/>
      <c r="U109" s="127"/>
      <c r="V109" s="127"/>
      <c r="W109" s="127"/>
      <c r="X109" s="127"/>
      <c r="Y109" s="127"/>
      <c r="Z109" s="284"/>
    </row>
    <row r="110" spans="1:26">
      <c r="A110" s="111"/>
      <c r="B110" s="22" t="s">
        <v>269</v>
      </c>
      <c r="D110" s="16"/>
      <c r="E110" s="82"/>
      <c r="F110" s="82"/>
      <c r="G110" s="82"/>
      <c r="H110" s="82"/>
      <c r="I110" s="82"/>
      <c r="J110" s="82"/>
      <c r="K110" s="79"/>
      <c r="L110" s="79"/>
      <c r="M110" s="79"/>
      <c r="N110" s="79"/>
      <c r="O110" s="79"/>
      <c r="P110" s="79"/>
      <c r="Q110" s="79"/>
      <c r="R110" s="79"/>
      <c r="S110" s="79"/>
      <c r="T110" s="79"/>
      <c r="U110" s="79"/>
      <c r="V110" s="79"/>
      <c r="W110" s="79"/>
      <c r="X110" s="79"/>
      <c r="Y110" s="79"/>
      <c r="Z110" s="80"/>
    </row>
    <row r="111" spans="1:26">
      <c r="A111" s="111"/>
      <c r="B111" s="16" t="s">
        <v>36</v>
      </c>
      <c r="D111" s="63" t="s">
        <v>307</v>
      </c>
      <c r="E111" s="50" t="s">
        <v>15</v>
      </c>
      <c r="F111" s="50" t="s">
        <v>16</v>
      </c>
      <c r="G111" s="50" t="s">
        <v>18</v>
      </c>
      <c r="H111" s="50" t="s">
        <v>19</v>
      </c>
      <c r="I111" s="50" t="s">
        <v>22</v>
      </c>
      <c r="J111" s="50" t="s">
        <v>23</v>
      </c>
      <c r="K111" s="50" t="s">
        <v>25</v>
      </c>
      <c r="L111" s="50" t="s">
        <v>26</v>
      </c>
      <c r="M111" s="50" t="s">
        <v>27</v>
      </c>
      <c r="N111" s="50" t="s">
        <v>28</v>
      </c>
      <c r="O111" s="258" t="s">
        <v>376</v>
      </c>
      <c r="P111" s="258" t="s">
        <v>377</v>
      </c>
      <c r="Q111" s="258" t="s">
        <v>378</v>
      </c>
      <c r="R111" s="258" t="s">
        <v>379</v>
      </c>
      <c r="S111" s="258" t="s">
        <v>380</v>
      </c>
      <c r="T111" s="258" t="s">
        <v>381</v>
      </c>
      <c r="U111" s="258" t="s">
        <v>382</v>
      </c>
      <c r="V111" s="258" t="s">
        <v>383</v>
      </c>
      <c r="W111" s="258" t="s">
        <v>384</v>
      </c>
      <c r="X111" s="258" t="s">
        <v>385</v>
      </c>
      <c r="Y111" s="258" t="s">
        <v>386</v>
      </c>
      <c r="Z111" s="258" t="s">
        <v>387</v>
      </c>
    </row>
    <row r="112" spans="1:26">
      <c r="A112" s="111" t="s">
        <v>71</v>
      </c>
      <c r="B112" s="288" t="s">
        <v>433</v>
      </c>
      <c r="C112" s="32"/>
      <c r="D112" s="256" t="str">
        <f>CRAT!D105</f>
        <v>Wind</v>
      </c>
      <c r="E112" s="88"/>
      <c r="F112" s="88"/>
      <c r="G112" s="88">
        <v>0</v>
      </c>
      <c r="H112" s="88">
        <v>0</v>
      </c>
      <c r="I112" s="88">
        <v>0</v>
      </c>
      <c r="J112" s="88">
        <v>0</v>
      </c>
      <c r="K112" s="86">
        <v>0</v>
      </c>
      <c r="L112" s="86">
        <v>0</v>
      </c>
      <c r="M112" s="86">
        <v>75629.23</v>
      </c>
      <c r="N112" s="86">
        <v>146318.09</v>
      </c>
      <c r="O112" s="86">
        <v>225825.21000000002</v>
      </c>
      <c r="P112" s="86">
        <v>306800.39</v>
      </c>
      <c r="Q112" s="86">
        <v>443689.56</v>
      </c>
      <c r="R112" s="86">
        <v>592574.90999999992</v>
      </c>
      <c r="S112" s="86">
        <v>726951.7</v>
      </c>
      <c r="T112" s="86">
        <v>725306.09000000008</v>
      </c>
      <c r="U112" s="86">
        <v>728071.65</v>
      </c>
      <c r="V112" s="86">
        <v>720375.64</v>
      </c>
      <c r="W112" s="86">
        <v>715864.32000000007</v>
      </c>
      <c r="X112" s="86">
        <v>707716.14</v>
      </c>
      <c r="Y112" s="86">
        <v>693423.87999999989</v>
      </c>
      <c r="Z112" s="86">
        <v>694063.50999999989</v>
      </c>
    </row>
    <row r="113" spans="1:26">
      <c r="A113" s="111" t="s">
        <v>72</v>
      </c>
      <c r="B113" s="288" t="s">
        <v>434</v>
      </c>
      <c r="C113" s="32"/>
      <c r="D113" s="256" t="str">
        <f>CRAT!D106</f>
        <v>Solar PV</v>
      </c>
      <c r="E113" s="88"/>
      <c r="F113" s="88"/>
      <c r="G113" s="88">
        <v>0</v>
      </c>
      <c r="H113" s="88">
        <v>0</v>
      </c>
      <c r="I113" s="88">
        <v>0</v>
      </c>
      <c r="J113" s="88">
        <v>0</v>
      </c>
      <c r="K113" s="86">
        <v>0</v>
      </c>
      <c r="L113" s="86">
        <v>0</v>
      </c>
      <c r="M113" s="86">
        <v>0</v>
      </c>
      <c r="N113" s="86">
        <v>0</v>
      </c>
      <c r="O113" s="86">
        <v>0</v>
      </c>
      <c r="P113" s="86">
        <v>0</v>
      </c>
      <c r="Q113" s="86">
        <v>0</v>
      </c>
      <c r="R113" s="86">
        <v>0</v>
      </c>
      <c r="S113" s="86">
        <v>68741.850000000006</v>
      </c>
      <c r="T113" s="86">
        <v>66392.03</v>
      </c>
      <c r="U113" s="86">
        <v>135308.98000000001</v>
      </c>
      <c r="V113" s="86">
        <v>196261.06</v>
      </c>
      <c r="W113" s="86">
        <v>186352.61</v>
      </c>
      <c r="X113" s="86">
        <v>185528.93</v>
      </c>
      <c r="Y113" s="86">
        <v>180430.32</v>
      </c>
      <c r="Z113" s="86">
        <v>253077.75</v>
      </c>
    </row>
    <row r="114" spans="1:26">
      <c r="A114" s="111" t="s">
        <v>73</v>
      </c>
      <c r="B114" s="288" t="s">
        <v>435</v>
      </c>
      <c r="C114" s="32"/>
      <c r="D114" s="256" t="str">
        <f>CRAT!D107</f>
        <v>Solar PV</v>
      </c>
      <c r="E114" s="88"/>
      <c r="F114" s="88"/>
      <c r="G114" s="88">
        <v>0</v>
      </c>
      <c r="H114" s="88">
        <v>0</v>
      </c>
      <c r="I114" s="88">
        <v>0</v>
      </c>
      <c r="J114" s="88">
        <v>307197.58200000005</v>
      </c>
      <c r="K114" s="86">
        <v>456892.58900000004</v>
      </c>
      <c r="L114" s="86">
        <v>455539.103</v>
      </c>
      <c r="M114" s="86">
        <v>453587.62300000002</v>
      </c>
      <c r="N114" s="86">
        <v>445620.35899999994</v>
      </c>
      <c r="O114" s="86">
        <v>454492.42300000007</v>
      </c>
      <c r="P114" s="86">
        <v>446660.34499999997</v>
      </c>
      <c r="Q114" s="86">
        <v>444037.95800000004</v>
      </c>
      <c r="R114" s="86">
        <v>443828.41399999999</v>
      </c>
      <c r="S114" s="86">
        <v>439641.92300000007</v>
      </c>
      <c r="T114" s="86">
        <v>438904.64299999998</v>
      </c>
      <c r="U114" s="86">
        <v>432273.51699999993</v>
      </c>
      <c r="V114" s="86">
        <v>429515.74600000004</v>
      </c>
      <c r="W114" s="86">
        <v>423327.69</v>
      </c>
      <c r="X114" s="86">
        <v>429102.50300000003</v>
      </c>
      <c r="Y114" s="86">
        <v>430695.04100000003</v>
      </c>
      <c r="Z114" s="86">
        <v>417542.03899999999</v>
      </c>
    </row>
    <row r="115" spans="1:26">
      <c r="A115" s="111" t="s">
        <v>74</v>
      </c>
      <c r="B115" s="40"/>
      <c r="C115" s="32"/>
      <c r="D115" s="256">
        <f>CRAT!D108</f>
        <v>0</v>
      </c>
      <c r="E115" s="88"/>
      <c r="F115" s="88"/>
      <c r="G115" s="88"/>
      <c r="H115" s="88"/>
      <c r="I115" s="88"/>
      <c r="J115" s="88"/>
      <c r="K115" s="86"/>
      <c r="L115" s="86"/>
      <c r="M115" s="86"/>
      <c r="N115" s="86"/>
      <c r="O115" s="86"/>
      <c r="P115" s="86"/>
      <c r="Q115" s="86"/>
      <c r="R115" s="86"/>
      <c r="S115" s="86"/>
      <c r="T115" s="86"/>
      <c r="U115" s="86"/>
      <c r="V115" s="86"/>
      <c r="W115" s="86"/>
      <c r="X115" s="86"/>
      <c r="Y115" s="86"/>
      <c r="Z115" s="86"/>
    </row>
    <row r="116" spans="1:26">
      <c r="A116" s="111" t="s">
        <v>75</v>
      </c>
      <c r="B116" s="40"/>
      <c r="C116" s="32"/>
      <c r="D116" s="256">
        <f>CRAT!D109</f>
        <v>0</v>
      </c>
      <c r="E116" s="88"/>
      <c r="F116" s="88"/>
      <c r="G116" s="88"/>
      <c r="H116" s="88"/>
      <c r="I116" s="88"/>
      <c r="J116" s="88"/>
      <c r="K116" s="86"/>
      <c r="L116" s="86"/>
      <c r="M116" s="86"/>
      <c r="N116" s="86"/>
      <c r="O116" s="86"/>
      <c r="P116" s="86"/>
      <c r="Q116" s="86"/>
      <c r="R116" s="86"/>
      <c r="S116" s="86"/>
      <c r="T116" s="86"/>
      <c r="U116" s="86"/>
      <c r="V116" s="86"/>
      <c r="W116" s="86"/>
      <c r="X116" s="86"/>
      <c r="Y116" s="86"/>
      <c r="Z116" s="86"/>
    </row>
    <row r="117" spans="1:26">
      <c r="A117" s="111" t="s">
        <v>212</v>
      </c>
      <c r="B117" s="40"/>
      <c r="C117" s="32"/>
      <c r="D117" s="256">
        <f>CRAT!D110</f>
        <v>0</v>
      </c>
      <c r="E117" s="124"/>
      <c r="F117" s="124"/>
      <c r="G117" s="124"/>
      <c r="H117" s="124"/>
      <c r="I117" s="124"/>
      <c r="J117" s="124"/>
      <c r="K117" s="193"/>
      <c r="L117" s="193"/>
      <c r="M117" s="193"/>
      <c r="N117" s="193"/>
      <c r="O117" s="193"/>
      <c r="P117" s="193"/>
      <c r="Q117" s="193"/>
      <c r="R117" s="193"/>
      <c r="S117" s="193"/>
      <c r="T117" s="193"/>
      <c r="U117" s="193"/>
      <c r="V117" s="193"/>
      <c r="W117" s="193"/>
      <c r="X117" s="193"/>
      <c r="Y117" s="193"/>
      <c r="Z117" s="193"/>
    </row>
    <row r="118" spans="1:26">
      <c r="A118" s="111" t="s">
        <v>213</v>
      </c>
      <c r="B118" s="40"/>
      <c r="C118" s="32"/>
      <c r="D118" s="256">
        <f>CRAT!D111</f>
        <v>0</v>
      </c>
      <c r="E118" s="124"/>
      <c r="F118" s="124"/>
      <c r="G118" s="124"/>
      <c r="H118" s="124"/>
      <c r="I118" s="124"/>
      <c r="J118" s="124"/>
      <c r="K118" s="193"/>
      <c r="L118" s="193"/>
      <c r="M118" s="193"/>
      <c r="N118" s="193"/>
      <c r="O118" s="193"/>
      <c r="P118" s="193"/>
      <c r="Q118" s="193"/>
      <c r="R118" s="193"/>
      <c r="S118" s="193"/>
      <c r="T118" s="193"/>
      <c r="U118" s="193"/>
      <c r="V118" s="193"/>
      <c r="W118" s="193"/>
      <c r="X118" s="193"/>
      <c r="Y118" s="193"/>
      <c r="Z118" s="193"/>
    </row>
    <row r="119" spans="1:26">
      <c r="A119" s="111" t="s">
        <v>214</v>
      </c>
      <c r="B119" s="40"/>
      <c r="C119" s="32"/>
      <c r="D119" s="256">
        <f>CRAT!D112</f>
        <v>0</v>
      </c>
      <c r="E119" s="124"/>
      <c r="F119" s="124"/>
      <c r="G119" s="124"/>
      <c r="H119" s="124"/>
      <c r="I119" s="124"/>
      <c r="J119" s="124"/>
      <c r="K119" s="193"/>
      <c r="L119" s="193"/>
      <c r="M119" s="193"/>
      <c r="N119" s="193"/>
      <c r="O119" s="193"/>
      <c r="P119" s="193"/>
      <c r="Q119" s="193"/>
      <c r="R119" s="193"/>
      <c r="S119" s="193"/>
      <c r="T119" s="193"/>
      <c r="U119" s="193"/>
      <c r="V119" s="193"/>
      <c r="W119" s="193"/>
      <c r="X119" s="193"/>
      <c r="Y119" s="193"/>
      <c r="Z119" s="193"/>
    </row>
    <row r="120" spans="1:26">
      <c r="A120" s="111" t="s">
        <v>215</v>
      </c>
      <c r="B120" s="40"/>
      <c r="C120" s="32"/>
      <c r="D120" s="256">
        <f>CRAT!D113</f>
        <v>0</v>
      </c>
      <c r="E120" s="124"/>
      <c r="F120" s="124"/>
      <c r="G120" s="124"/>
      <c r="H120" s="124"/>
      <c r="I120" s="124"/>
      <c r="J120" s="124"/>
      <c r="K120" s="193"/>
      <c r="L120" s="193"/>
      <c r="M120" s="193"/>
      <c r="N120" s="193"/>
      <c r="O120" s="193"/>
      <c r="P120" s="193"/>
      <c r="Q120" s="193"/>
      <c r="R120" s="193"/>
      <c r="S120" s="193"/>
      <c r="T120" s="193"/>
      <c r="U120" s="193"/>
      <c r="V120" s="193"/>
      <c r="W120" s="193"/>
      <c r="X120" s="193"/>
      <c r="Y120" s="193"/>
      <c r="Z120" s="193"/>
    </row>
    <row r="121" spans="1:26">
      <c r="A121" s="111" t="s">
        <v>216</v>
      </c>
      <c r="B121" s="40"/>
      <c r="C121" s="32"/>
      <c r="D121" s="256">
        <f>CRAT!D114</f>
        <v>0</v>
      </c>
      <c r="E121" s="124"/>
      <c r="F121" s="124"/>
      <c r="G121" s="124"/>
      <c r="H121" s="124"/>
      <c r="I121" s="124"/>
      <c r="J121" s="124"/>
      <c r="K121" s="193"/>
      <c r="L121" s="193"/>
      <c r="M121" s="193"/>
      <c r="N121" s="193"/>
      <c r="O121" s="193"/>
      <c r="P121" s="193"/>
      <c r="Q121" s="193"/>
      <c r="R121" s="193"/>
      <c r="S121" s="193"/>
      <c r="T121" s="193"/>
      <c r="U121" s="193"/>
      <c r="V121" s="193"/>
      <c r="W121" s="193"/>
      <c r="X121" s="193"/>
      <c r="Y121" s="193"/>
      <c r="Z121" s="193"/>
    </row>
    <row r="122" spans="1:26">
      <c r="A122" s="111" t="s">
        <v>217</v>
      </c>
      <c r="B122" s="40"/>
      <c r="C122" s="32"/>
      <c r="D122" s="256">
        <f>CRAT!D115</f>
        <v>0</v>
      </c>
      <c r="E122" s="124"/>
      <c r="F122" s="124"/>
      <c r="G122" s="124"/>
      <c r="H122" s="124"/>
      <c r="I122" s="124"/>
      <c r="J122" s="124"/>
      <c r="K122" s="193"/>
      <c r="L122" s="193"/>
      <c r="M122" s="193"/>
      <c r="N122" s="193"/>
      <c r="O122" s="193"/>
      <c r="P122" s="193"/>
      <c r="Q122" s="193"/>
      <c r="R122" s="193"/>
      <c r="S122" s="193"/>
      <c r="T122" s="193"/>
      <c r="U122" s="193"/>
      <c r="V122" s="193"/>
      <c r="W122" s="193"/>
      <c r="X122" s="193"/>
      <c r="Y122" s="193"/>
      <c r="Z122" s="193"/>
    </row>
    <row r="123" spans="1:26">
      <c r="A123" s="111" t="s">
        <v>218</v>
      </c>
      <c r="B123" s="40"/>
      <c r="C123" s="32"/>
      <c r="D123" s="256">
        <f>CRAT!D116</f>
        <v>0</v>
      </c>
      <c r="E123" s="124"/>
      <c r="F123" s="124"/>
      <c r="G123" s="124"/>
      <c r="H123" s="124"/>
      <c r="I123" s="124"/>
      <c r="J123" s="124"/>
      <c r="K123" s="193"/>
      <c r="L123" s="193"/>
      <c r="M123" s="193"/>
      <c r="N123" s="193"/>
      <c r="O123" s="193"/>
      <c r="P123" s="193"/>
      <c r="Q123" s="193"/>
      <c r="R123" s="193"/>
      <c r="S123" s="193"/>
      <c r="T123" s="193"/>
      <c r="U123" s="193"/>
      <c r="V123" s="193"/>
      <c r="W123" s="193"/>
      <c r="X123" s="193"/>
      <c r="Y123" s="193"/>
      <c r="Z123" s="193"/>
    </row>
    <row r="124" spans="1:26">
      <c r="A124" s="111" t="s">
        <v>219</v>
      </c>
      <c r="B124" s="40"/>
      <c r="C124" s="32"/>
      <c r="D124" s="256">
        <f>CRAT!D117</f>
        <v>0</v>
      </c>
      <c r="E124" s="124"/>
      <c r="F124" s="124"/>
      <c r="G124" s="124"/>
      <c r="H124" s="124"/>
      <c r="I124" s="124"/>
      <c r="J124" s="124"/>
      <c r="K124" s="193"/>
      <c r="L124" s="193"/>
      <c r="M124" s="193"/>
      <c r="N124" s="193"/>
      <c r="O124" s="193"/>
      <c r="P124" s="193"/>
      <c r="Q124" s="193"/>
      <c r="R124" s="193"/>
      <c r="S124" s="193"/>
      <c r="T124" s="193"/>
      <c r="U124" s="193"/>
      <c r="V124" s="193"/>
      <c r="W124" s="193"/>
      <c r="X124" s="193"/>
      <c r="Y124" s="193"/>
      <c r="Z124" s="193"/>
    </row>
    <row r="125" spans="1:26">
      <c r="A125" s="206" t="s">
        <v>220</v>
      </c>
      <c r="B125" s="40"/>
      <c r="C125" s="32"/>
      <c r="D125" s="256">
        <f>CRAT!D118</f>
        <v>0</v>
      </c>
      <c r="E125" s="124"/>
      <c r="F125" s="124"/>
      <c r="G125" s="124"/>
      <c r="H125" s="124"/>
      <c r="I125" s="124"/>
      <c r="J125" s="124"/>
      <c r="K125" s="193"/>
      <c r="L125" s="193"/>
      <c r="M125" s="193"/>
      <c r="N125" s="193"/>
      <c r="O125" s="193"/>
      <c r="P125" s="193"/>
      <c r="Q125" s="193"/>
      <c r="R125" s="193"/>
      <c r="S125" s="193"/>
      <c r="T125" s="193"/>
      <c r="U125" s="193"/>
      <c r="V125" s="193"/>
      <c r="W125" s="193"/>
      <c r="X125" s="193"/>
      <c r="Y125" s="193"/>
      <c r="Z125" s="193"/>
    </row>
    <row r="126" spans="1:26">
      <c r="A126" s="111">
        <v>16</v>
      </c>
      <c r="B126" s="37" t="s">
        <v>100</v>
      </c>
      <c r="C126" s="36"/>
      <c r="D126" s="66"/>
      <c r="E126" s="55">
        <f t="shared" ref="E126:M126" si="9">SUM(E112:E125)</f>
        <v>0</v>
      </c>
      <c r="F126" s="55">
        <f t="shared" si="9"/>
        <v>0</v>
      </c>
      <c r="G126" s="55">
        <f t="shared" si="9"/>
        <v>0</v>
      </c>
      <c r="H126" s="55">
        <f t="shared" si="9"/>
        <v>0</v>
      </c>
      <c r="I126" s="55">
        <f t="shared" si="9"/>
        <v>0</v>
      </c>
      <c r="J126" s="55">
        <f t="shared" si="9"/>
        <v>307197.58200000005</v>
      </c>
      <c r="K126" s="55">
        <f t="shared" si="9"/>
        <v>456892.58900000004</v>
      </c>
      <c r="L126" s="55">
        <f t="shared" si="9"/>
        <v>455539.103</v>
      </c>
      <c r="M126" s="55">
        <f t="shared" si="9"/>
        <v>529216.853</v>
      </c>
      <c r="N126" s="55">
        <f t="shared" ref="N126:Z126" si="10">SUM(N112:N125)</f>
        <v>591938.44899999991</v>
      </c>
      <c r="O126" s="55">
        <f t="shared" si="10"/>
        <v>680317.63300000015</v>
      </c>
      <c r="P126" s="55">
        <f t="shared" si="10"/>
        <v>753460.73499999999</v>
      </c>
      <c r="Q126" s="55">
        <f t="shared" si="10"/>
        <v>887727.51800000004</v>
      </c>
      <c r="R126" s="55">
        <f t="shared" si="10"/>
        <v>1036403.3239999999</v>
      </c>
      <c r="S126" s="55">
        <f t="shared" si="10"/>
        <v>1235335.473</v>
      </c>
      <c r="T126" s="55">
        <f t="shared" si="10"/>
        <v>1230602.763</v>
      </c>
      <c r="U126" s="55">
        <f t="shared" si="10"/>
        <v>1295654.1469999999</v>
      </c>
      <c r="V126" s="55">
        <f t="shared" si="10"/>
        <v>1346152.446</v>
      </c>
      <c r="W126" s="55">
        <f t="shared" si="10"/>
        <v>1325544.6200000001</v>
      </c>
      <c r="X126" s="55">
        <f t="shared" si="10"/>
        <v>1322347.5730000001</v>
      </c>
      <c r="Y126" s="55">
        <f t="shared" si="10"/>
        <v>1304549.2409999999</v>
      </c>
      <c r="Z126" s="55">
        <f t="shared" si="10"/>
        <v>1364683.2989999999</v>
      </c>
    </row>
    <row r="127" spans="1:26">
      <c r="A127" s="111"/>
      <c r="B127" s="133"/>
      <c r="C127" s="131"/>
      <c r="D127" s="132"/>
      <c r="E127" s="82"/>
      <c r="F127" s="82"/>
      <c r="G127" s="82"/>
      <c r="H127" s="82"/>
      <c r="I127" s="82"/>
      <c r="J127" s="82"/>
      <c r="K127" s="82"/>
      <c r="L127" s="82"/>
      <c r="M127" s="82"/>
      <c r="N127" s="82"/>
      <c r="O127" s="82"/>
      <c r="P127" s="82"/>
      <c r="Q127" s="82"/>
      <c r="R127" s="82"/>
      <c r="S127" s="82"/>
      <c r="T127" s="82"/>
      <c r="U127" s="82"/>
      <c r="V127" s="82"/>
      <c r="W127" s="82"/>
      <c r="X127" s="82"/>
      <c r="Y127" s="82"/>
      <c r="Z127" s="271"/>
    </row>
    <row r="128" spans="1:26" ht="15" customHeight="1">
      <c r="A128" s="111">
        <v>17</v>
      </c>
      <c r="B128" s="38" t="s">
        <v>163</v>
      </c>
      <c r="C128" s="39"/>
      <c r="D128" s="64"/>
      <c r="E128" s="65">
        <f t="shared" ref="E128:M128" si="11">E126+E108</f>
        <v>0</v>
      </c>
      <c r="F128" s="65">
        <f t="shared" si="11"/>
        <v>0</v>
      </c>
      <c r="G128" s="65">
        <f t="shared" si="11"/>
        <v>0</v>
      </c>
      <c r="H128" s="65">
        <f t="shared" si="11"/>
        <v>0</v>
      </c>
      <c r="I128" s="65">
        <f t="shared" si="11"/>
        <v>0</v>
      </c>
      <c r="J128" s="65">
        <f t="shared" si="11"/>
        <v>307197.58200000005</v>
      </c>
      <c r="K128" s="65">
        <f t="shared" si="11"/>
        <v>456892.58900000004</v>
      </c>
      <c r="L128" s="65">
        <f t="shared" si="11"/>
        <v>455539.103</v>
      </c>
      <c r="M128" s="65">
        <f t="shared" si="11"/>
        <v>529216.853</v>
      </c>
      <c r="N128" s="65">
        <f t="shared" ref="N128:Z128" si="12">N126+N108</f>
        <v>591938.44899999991</v>
      </c>
      <c r="O128" s="65">
        <f t="shared" si="12"/>
        <v>680317.63300000015</v>
      </c>
      <c r="P128" s="65">
        <f t="shared" si="12"/>
        <v>753460.73499999999</v>
      </c>
      <c r="Q128" s="65">
        <f t="shared" si="12"/>
        <v>887727.51800000004</v>
      </c>
      <c r="R128" s="65">
        <f t="shared" si="12"/>
        <v>1036403.3239999999</v>
      </c>
      <c r="S128" s="65">
        <f t="shared" si="12"/>
        <v>1235335.473</v>
      </c>
      <c r="T128" s="65">
        <f t="shared" si="12"/>
        <v>1230602.763</v>
      </c>
      <c r="U128" s="65">
        <f t="shared" si="12"/>
        <v>1295654.1469999999</v>
      </c>
      <c r="V128" s="65">
        <f t="shared" si="12"/>
        <v>1346152.446</v>
      </c>
      <c r="W128" s="65">
        <f t="shared" si="12"/>
        <v>1325544.6200000001</v>
      </c>
      <c r="X128" s="65">
        <f t="shared" si="12"/>
        <v>1322347.5730000001</v>
      </c>
      <c r="Y128" s="65">
        <f t="shared" si="12"/>
        <v>1304549.2409999999</v>
      </c>
      <c r="Z128" s="65">
        <f t="shared" si="12"/>
        <v>1364683.2989999999</v>
      </c>
    </row>
    <row r="129" spans="1:26" ht="15" customHeight="1">
      <c r="A129" s="111"/>
      <c r="B129" s="95"/>
      <c r="C129" s="96"/>
      <c r="D129" s="16"/>
      <c r="E129" s="61"/>
      <c r="F129" s="61"/>
      <c r="G129" s="61"/>
      <c r="H129" s="61"/>
      <c r="I129" s="61"/>
      <c r="J129" s="61"/>
      <c r="K129" s="61"/>
      <c r="L129" s="61"/>
      <c r="M129" s="61"/>
      <c r="N129" s="61"/>
      <c r="O129" s="61"/>
      <c r="P129" s="61"/>
      <c r="Q129" s="61"/>
      <c r="R129" s="61"/>
      <c r="S129" s="61"/>
      <c r="T129" s="61"/>
      <c r="U129" s="61"/>
      <c r="V129" s="61"/>
      <c r="W129" s="61"/>
      <c r="X129" s="61"/>
      <c r="Y129" s="61"/>
      <c r="Z129" s="226"/>
    </row>
    <row r="130" spans="1:26" ht="15" customHeight="1">
      <c r="A130" s="111" t="s">
        <v>295</v>
      </c>
      <c r="B130" s="289" t="s">
        <v>436</v>
      </c>
      <c r="C130" s="221"/>
      <c r="D130" s="222"/>
      <c r="E130" s="223">
        <v>0</v>
      </c>
      <c r="F130" s="223">
        <v>0</v>
      </c>
      <c r="G130" s="223">
        <v>0</v>
      </c>
      <c r="H130" s="223">
        <v>0</v>
      </c>
      <c r="I130" s="223">
        <v>0</v>
      </c>
      <c r="J130" s="223">
        <v>0</v>
      </c>
      <c r="K130" s="223">
        <v>0</v>
      </c>
      <c r="L130" s="223">
        <v>0</v>
      </c>
      <c r="M130" s="223">
        <v>0</v>
      </c>
      <c r="N130" s="223">
        <v>0</v>
      </c>
      <c r="O130" s="223">
        <v>0</v>
      </c>
      <c r="P130" s="223">
        <v>0</v>
      </c>
      <c r="Q130" s="223">
        <v>0</v>
      </c>
      <c r="R130" s="223">
        <v>0</v>
      </c>
      <c r="S130" s="223">
        <v>0</v>
      </c>
      <c r="T130" s="223">
        <v>0</v>
      </c>
      <c r="U130" s="223">
        <v>54750</v>
      </c>
      <c r="V130" s="223">
        <v>54750</v>
      </c>
      <c r="W130" s="223">
        <v>109500</v>
      </c>
      <c r="X130" s="223">
        <v>109500</v>
      </c>
      <c r="Y130" s="223">
        <v>219000</v>
      </c>
      <c r="Z130" s="223">
        <v>219000</v>
      </c>
    </row>
    <row r="131" spans="1:26" ht="15" customHeight="1">
      <c r="A131" s="111"/>
      <c r="B131" s="135"/>
      <c r="C131" s="96"/>
      <c r="D131" s="16"/>
      <c r="E131" s="61"/>
      <c r="F131" s="61"/>
      <c r="G131" s="61"/>
      <c r="H131" s="61"/>
      <c r="I131" s="61"/>
      <c r="J131" s="61"/>
      <c r="K131" s="61"/>
      <c r="L131" s="61"/>
      <c r="M131" s="61"/>
      <c r="N131" s="61"/>
      <c r="O131" s="61"/>
      <c r="P131" s="61"/>
      <c r="Q131" s="61"/>
      <c r="R131" s="61"/>
    </row>
    <row r="132" spans="1:26" ht="18">
      <c r="A132" s="111"/>
      <c r="B132" s="208" t="s">
        <v>270</v>
      </c>
      <c r="D132" s="16"/>
      <c r="E132" s="70"/>
      <c r="F132" s="70"/>
      <c r="G132" s="70"/>
      <c r="H132" s="70"/>
      <c r="I132" s="70"/>
      <c r="J132" s="70"/>
      <c r="K132" s="70"/>
      <c r="L132" s="70"/>
      <c r="M132" s="70"/>
      <c r="N132" s="70"/>
      <c r="O132" s="62"/>
      <c r="P132" s="62"/>
      <c r="Q132" s="62"/>
      <c r="R132" s="62"/>
    </row>
    <row r="133" spans="1:26">
      <c r="A133" s="111"/>
      <c r="B133" s="22"/>
      <c r="C133" s="26"/>
      <c r="D133" s="22"/>
    </row>
    <row r="134" spans="1:26">
      <c r="A134" s="111"/>
      <c r="B134" s="16"/>
      <c r="C134" s="17"/>
      <c r="D134" s="141"/>
      <c r="E134" s="50" t="s">
        <v>15</v>
      </c>
      <c r="F134" s="50" t="s">
        <v>16</v>
      </c>
      <c r="G134" s="50" t="s">
        <v>18</v>
      </c>
      <c r="H134" s="50" t="s">
        <v>19</v>
      </c>
      <c r="I134" s="50" t="s">
        <v>22</v>
      </c>
      <c r="J134" s="50" t="s">
        <v>23</v>
      </c>
      <c r="K134" s="50" t="s">
        <v>25</v>
      </c>
      <c r="L134" s="50" t="s">
        <v>26</v>
      </c>
      <c r="M134" s="50" t="s">
        <v>27</v>
      </c>
      <c r="N134" s="50" t="s">
        <v>28</v>
      </c>
      <c r="O134" s="258" t="s">
        <v>376</v>
      </c>
      <c r="P134" s="258" t="s">
        <v>377</v>
      </c>
      <c r="Q134" s="258" t="s">
        <v>378</v>
      </c>
      <c r="R134" s="258" t="s">
        <v>379</v>
      </c>
      <c r="S134" s="258" t="s">
        <v>380</v>
      </c>
      <c r="T134" s="258" t="s">
        <v>381</v>
      </c>
      <c r="U134" s="258" t="s">
        <v>382</v>
      </c>
      <c r="V134" s="258" t="s">
        <v>383</v>
      </c>
      <c r="W134" s="258" t="s">
        <v>384</v>
      </c>
      <c r="X134" s="258" t="s">
        <v>385</v>
      </c>
      <c r="Y134" s="258" t="s">
        <v>386</v>
      </c>
      <c r="Z134" s="258" t="s">
        <v>387</v>
      </c>
    </row>
    <row r="135" spans="1:26">
      <c r="A135" s="111">
        <v>18</v>
      </c>
      <c r="B135" s="38" t="s">
        <v>271</v>
      </c>
      <c r="C135" s="71"/>
      <c r="D135" s="140"/>
      <c r="E135" s="85">
        <v>394116.16000000009</v>
      </c>
      <c r="F135" s="85">
        <v>619165.39506047417</v>
      </c>
      <c r="G135" s="85">
        <v>355982.40625</v>
      </c>
      <c r="H135" s="85">
        <v>456973.5</v>
      </c>
      <c r="I135" s="85">
        <v>670364.375</v>
      </c>
      <c r="J135" s="94">
        <v>407612.46875</v>
      </c>
      <c r="K135" s="259">
        <v>554615.68749999988</v>
      </c>
      <c r="L135" s="259">
        <v>744439</v>
      </c>
      <c r="M135" s="259">
        <v>766957.625</v>
      </c>
      <c r="N135" s="259">
        <v>640580.625</v>
      </c>
      <c r="O135" s="259">
        <v>571464.71875</v>
      </c>
      <c r="P135" s="259">
        <v>530871.40625000012</v>
      </c>
      <c r="Q135" s="259">
        <v>536388.21875000012</v>
      </c>
      <c r="R135" s="259">
        <v>431992.1875</v>
      </c>
      <c r="S135" s="259">
        <v>360505.21875</v>
      </c>
      <c r="T135" s="259">
        <v>431014.625</v>
      </c>
      <c r="U135" s="259">
        <v>468793.0625</v>
      </c>
      <c r="V135" s="259">
        <v>382303.21875</v>
      </c>
      <c r="W135" s="259">
        <v>393582.21875</v>
      </c>
      <c r="X135" s="259">
        <v>422766.90625</v>
      </c>
      <c r="Y135" s="259">
        <v>376948.75</v>
      </c>
      <c r="Z135" s="259">
        <v>291489.40625</v>
      </c>
    </row>
    <row r="136" spans="1:26" ht="15" customHeight="1">
      <c r="A136" s="111" t="s">
        <v>359</v>
      </c>
      <c r="B136" s="38" t="s">
        <v>361</v>
      </c>
      <c r="C136" s="221"/>
      <c r="D136" s="222"/>
      <c r="E136" s="223">
        <v>621617.12072696735</v>
      </c>
      <c r="F136" s="223">
        <v>494470.83822688041</v>
      </c>
      <c r="G136" s="223">
        <v>583864.1328125</v>
      </c>
      <c r="H136" s="223">
        <v>487209.36569940473</v>
      </c>
      <c r="I136" s="223">
        <v>387753.01264880953</v>
      </c>
      <c r="J136" s="223">
        <v>447076.44084821426</v>
      </c>
      <c r="K136" s="223">
        <v>430409.68936011905</v>
      </c>
      <c r="L136" s="223">
        <v>302559.16443452379</v>
      </c>
      <c r="M136" s="223">
        <v>295505.75669642852</v>
      </c>
      <c r="N136" s="223">
        <v>313791.23958333331</v>
      </c>
      <c r="O136" s="223">
        <v>333314.40215773805</v>
      </c>
      <c r="P136" s="223">
        <v>353071.79129464284</v>
      </c>
      <c r="Q136" s="223">
        <v>345115.54371279757</v>
      </c>
      <c r="R136" s="223">
        <v>399984.26488095231</v>
      </c>
      <c r="S136" s="223">
        <v>500577.76339285704</v>
      </c>
      <c r="T136" s="223">
        <v>451331.82440476184</v>
      </c>
      <c r="U136" s="223">
        <v>477541.90104166657</v>
      </c>
      <c r="V136" s="223">
        <v>528558.13392857136</v>
      </c>
      <c r="W136" s="223">
        <v>562400.5386904761</v>
      </c>
      <c r="X136" s="223">
        <v>555985.34970238083</v>
      </c>
      <c r="Y136" s="223">
        <v>514860.16071428562</v>
      </c>
      <c r="Z136" s="223">
        <v>572380.1279761903</v>
      </c>
    </row>
    <row r="137" spans="1:26" ht="15" customHeight="1">
      <c r="A137" s="111"/>
      <c r="C137" s="96"/>
      <c r="D137" s="16"/>
      <c r="E137" s="61"/>
      <c r="F137" s="61"/>
      <c r="G137" s="61"/>
      <c r="H137" s="61"/>
      <c r="I137" s="61"/>
      <c r="J137" s="61"/>
      <c r="K137" s="61"/>
      <c r="L137" s="61"/>
      <c r="M137" s="61"/>
      <c r="N137" s="61"/>
      <c r="O137" s="61"/>
      <c r="P137" s="61"/>
      <c r="Q137" s="61"/>
      <c r="R137" s="61"/>
    </row>
    <row r="138" spans="1:26" ht="18">
      <c r="A138" s="111"/>
      <c r="B138" s="210" t="s">
        <v>13</v>
      </c>
      <c r="D138" s="16"/>
      <c r="E138" s="61"/>
      <c r="F138" s="61"/>
      <c r="G138" s="61"/>
      <c r="H138" s="61"/>
      <c r="I138" s="61"/>
      <c r="J138" s="61"/>
      <c r="K138" s="61"/>
      <c r="L138" s="61"/>
      <c r="M138" s="61"/>
      <c r="N138" s="61"/>
      <c r="O138" s="61"/>
      <c r="P138" s="61"/>
      <c r="Q138" s="61"/>
      <c r="R138" s="61"/>
    </row>
    <row r="139" spans="1:26">
      <c r="A139" s="111"/>
      <c r="B139" s="16"/>
      <c r="D139" s="16"/>
      <c r="E139" s="50" t="s">
        <v>15</v>
      </c>
      <c r="F139" s="50" t="s">
        <v>16</v>
      </c>
      <c r="G139" s="50" t="s">
        <v>18</v>
      </c>
      <c r="H139" s="50" t="s">
        <v>19</v>
      </c>
      <c r="I139" s="50" t="s">
        <v>22</v>
      </c>
      <c r="J139" s="50" t="s">
        <v>23</v>
      </c>
      <c r="K139" s="50" t="s">
        <v>25</v>
      </c>
      <c r="L139" s="50" t="s">
        <v>26</v>
      </c>
      <c r="M139" s="50" t="s">
        <v>27</v>
      </c>
      <c r="N139" s="50" t="s">
        <v>28</v>
      </c>
      <c r="O139" s="258" t="s">
        <v>376</v>
      </c>
      <c r="P139" s="258" t="s">
        <v>377</v>
      </c>
      <c r="Q139" s="258" t="s">
        <v>378</v>
      </c>
      <c r="R139" s="258" t="s">
        <v>379</v>
      </c>
      <c r="S139" s="258" t="s">
        <v>380</v>
      </c>
      <c r="T139" s="258" t="s">
        <v>381</v>
      </c>
      <c r="U139" s="258" t="s">
        <v>382</v>
      </c>
      <c r="V139" s="258" t="s">
        <v>383</v>
      </c>
      <c r="W139" s="258" t="s">
        <v>384</v>
      </c>
      <c r="X139" s="258" t="s">
        <v>385</v>
      </c>
      <c r="Y139" s="258" t="s">
        <v>386</v>
      </c>
      <c r="Z139" s="258" t="s">
        <v>387</v>
      </c>
    </row>
    <row r="140" spans="1:26">
      <c r="A140" s="111">
        <v>19</v>
      </c>
      <c r="B140" s="37" t="s">
        <v>296</v>
      </c>
      <c r="C140" s="32"/>
      <c r="D140" s="71"/>
      <c r="E140" s="220">
        <f t="shared" ref="E140:N140" si="13">E84+E128+E130</f>
        <v>2412998.9685292589</v>
      </c>
      <c r="F140" s="220">
        <f t="shared" si="13"/>
        <v>2191119.4718971453</v>
      </c>
      <c r="G140" s="220">
        <f t="shared" si="13"/>
        <v>2415570.2261992185</v>
      </c>
      <c r="H140" s="220">
        <f t="shared" si="13"/>
        <v>2290646.4500095611</v>
      </c>
      <c r="I140" s="220">
        <f t="shared" si="13"/>
        <v>1975512.0782839656</v>
      </c>
      <c r="J140" s="220">
        <f t="shared" si="13"/>
        <v>2308414.1803388391</v>
      </c>
      <c r="K140" s="220">
        <f t="shared" si="13"/>
        <v>2148191.7652648063</v>
      </c>
      <c r="L140" s="220">
        <f t="shared" si="13"/>
        <v>1841503.2263687425</v>
      </c>
      <c r="M140" s="220">
        <f t="shared" si="13"/>
        <v>1826766.7671511159</v>
      </c>
      <c r="N140" s="220">
        <f t="shared" si="13"/>
        <v>1971152.4733294272</v>
      </c>
      <c r="O140" s="220">
        <f t="shared" ref="O140:Z140" si="14">O84+O128+O130</f>
        <v>2061997.2348647693</v>
      </c>
      <c r="P140" s="220">
        <f t="shared" si="14"/>
        <v>2120789.7099622991</v>
      </c>
      <c r="Q140" s="220">
        <f t="shared" si="14"/>
        <v>2114023.1987245162</v>
      </c>
      <c r="R140" s="220">
        <f t="shared" si="14"/>
        <v>2279497.6700817337</v>
      </c>
      <c r="S140" s="220">
        <f t="shared" si="14"/>
        <v>2466146.6582256695</v>
      </c>
      <c r="T140" s="220">
        <f t="shared" si="14"/>
        <v>2344572.5601617931</v>
      </c>
      <c r="U140" s="220">
        <f t="shared" si="14"/>
        <v>2334958.9784065103</v>
      </c>
      <c r="V140" s="220">
        <f t="shared" si="14"/>
        <v>2475686.4120633369</v>
      </c>
      <c r="W140" s="220">
        <f t="shared" si="14"/>
        <v>2506342.7706439919</v>
      </c>
      <c r="X140" s="220">
        <f t="shared" si="14"/>
        <v>2477994.6276508183</v>
      </c>
      <c r="Y140" s="220">
        <f t="shared" si="14"/>
        <v>2493028.7636074498</v>
      </c>
      <c r="Z140" s="220">
        <f t="shared" si="14"/>
        <v>2639641.7026011902</v>
      </c>
    </row>
    <row r="141" spans="1:26">
      <c r="A141" s="111" t="s">
        <v>282</v>
      </c>
      <c r="B141" s="159" t="s">
        <v>300</v>
      </c>
      <c r="C141" s="32"/>
      <c r="D141" s="71"/>
      <c r="E141" s="220">
        <f t="shared" ref="E141:N141" si="15">E81</f>
        <v>0</v>
      </c>
      <c r="F141" s="220">
        <f t="shared" si="15"/>
        <v>0</v>
      </c>
      <c r="G141" s="220">
        <f t="shared" si="15"/>
        <v>0</v>
      </c>
      <c r="H141" s="220">
        <f t="shared" si="15"/>
        <v>0</v>
      </c>
      <c r="I141" s="220">
        <f t="shared" si="15"/>
        <v>0</v>
      </c>
      <c r="J141" s="220">
        <f t="shared" si="15"/>
        <v>0</v>
      </c>
      <c r="K141" s="220">
        <f t="shared" si="15"/>
        <v>0</v>
      </c>
      <c r="L141" s="220">
        <f t="shared" si="15"/>
        <v>0</v>
      </c>
      <c r="M141" s="220">
        <f t="shared" si="15"/>
        <v>0</v>
      </c>
      <c r="N141" s="220">
        <f t="shared" si="15"/>
        <v>0</v>
      </c>
      <c r="O141" s="220">
        <f t="shared" ref="O141:Z141" si="16">O81</f>
        <v>0</v>
      </c>
      <c r="P141" s="220">
        <f t="shared" si="16"/>
        <v>0</v>
      </c>
      <c r="Q141" s="220">
        <f t="shared" si="16"/>
        <v>0</v>
      </c>
      <c r="R141" s="220">
        <f t="shared" si="16"/>
        <v>0</v>
      </c>
      <c r="S141" s="220">
        <f t="shared" si="16"/>
        <v>0</v>
      </c>
      <c r="T141" s="220">
        <f t="shared" si="16"/>
        <v>0</v>
      </c>
      <c r="U141" s="220">
        <f t="shared" si="16"/>
        <v>0</v>
      </c>
      <c r="V141" s="220">
        <f t="shared" si="16"/>
        <v>0</v>
      </c>
      <c r="W141" s="220">
        <f t="shared" si="16"/>
        <v>0</v>
      </c>
      <c r="X141" s="220">
        <f t="shared" si="16"/>
        <v>0</v>
      </c>
      <c r="Y141" s="220">
        <f t="shared" si="16"/>
        <v>0</v>
      </c>
      <c r="Z141" s="220">
        <f t="shared" si="16"/>
        <v>0</v>
      </c>
    </row>
    <row r="142" spans="1:26">
      <c r="A142" s="111">
        <v>20</v>
      </c>
      <c r="B142" s="37" t="s">
        <v>360</v>
      </c>
      <c r="C142" s="32"/>
      <c r="D142" s="71"/>
      <c r="E142" s="220">
        <f t="shared" ref="E142:N142" si="17">E135-E136</f>
        <v>-227500.96072696726</v>
      </c>
      <c r="F142" s="220">
        <f t="shared" si="17"/>
        <v>124694.55683359376</v>
      </c>
      <c r="G142" s="220">
        <f t="shared" si="17"/>
        <v>-227881.7265625</v>
      </c>
      <c r="H142" s="220">
        <f t="shared" si="17"/>
        <v>-30235.865699404734</v>
      </c>
      <c r="I142" s="220">
        <f t="shared" si="17"/>
        <v>282611.36235119047</v>
      </c>
      <c r="J142" s="220">
        <f t="shared" si="17"/>
        <v>-39463.972098214261</v>
      </c>
      <c r="K142" s="220">
        <f t="shared" si="17"/>
        <v>124205.99813988083</v>
      </c>
      <c r="L142" s="220">
        <f t="shared" si="17"/>
        <v>441879.83556547621</v>
      </c>
      <c r="M142" s="220">
        <f t="shared" si="17"/>
        <v>471451.86830357148</v>
      </c>
      <c r="N142" s="220">
        <f t="shared" si="17"/>
        <v>326789.38541666669</v>
      </c>
      <c r="O142" s="220">
        <f t="shared" ref="O142:Z142" si="18">O135-O136</f>
        <v>238150.31659226195</v>
      </c>
      <c r="P142" s="220">
        <f t="shared" si="18"/>
        <v>177799.61495535728</v>
      </c>
      <c r="Q142" s="220">
        <f t="shared" si="18"/>
        <v>191272.67503720254</v>
      </c>
      <c r="R142" s="220">
        <f t="shared" si="18"/>
        <v>32007.922619047691</v>
      </c>
      <c r="S142" s="220">
        <f t="shared" si="18"/>
        <v>-140072.54464285704</v>
      </c>
      <c r="T142" s="220">
        <f t="shared" si="18"/>
        <v>-20317.199404761835</v>
      </c>
      <c r="U142" s="220">
        <f t="shared" si="18"/>
        <v>-8748.8385416665697</v>
      </c>
      <c r="V142" s="220">
        <f t="shared" si="18"/>
        <v>-146254.91517857136</v>
      </c>
      <c r="W142" s="220">
        <f t="shared" si="18"/>
        <v>-168818.3199404761</v>
      </c>
      <c r="X142" s="220">
        <f t="shared" si="18"/>
        <v>-133218.44345238083</v>
      </c>
      <c r="Y142" s="220">
        <f t="shared" si="18"/>
        <v>-137911.41071428562</v>
      </c>
      <c r="Z142" s="220">
        <f t="shared" si="18"/>
        <v>-280890.7217261903</v>
      </c>
    </row>
    <row r="143" spans="1:26">
      <c r="A143" s="213">
        <v>21</v>
      </c>
      <c r="B143" s="37" t="s">
        <v>283</v>
      </c>
      <c r="C143" s="32"/>
      <c r="D143" s="64"/>
      <c r="E143" s="220">
        <f t="shared" ref="E143:N143" si="19">E140-E141+E142</f>
        <v>2185498.0078022918</v>
      </c>
      <c r="F143" s="220">
        <f t="shared" si="19"/>
        <v>2315814.0287307389</v>
      </c>
      <c r="G143" s="220">
        <f t="shared" si="19"/>
        <v>2187688.4996367185</v>
      </c>
      <c r="H143" s="220">
        <f t="shared" si="19"/>
        <v>2260410.5843101563</v>
      </c>
      <c r="I143" s="220">
        <f t="shared" si="19"/>
        <v>2258123.4406351559</v>
      </c>
      <c r="J143" s="220">
        <f t="shared" si="19"/>
        <v>2268950.208240625</v>
      </c>
      <c r="K143" s="220">
        <f t="shared" si="19"/>
        <v>2272397.7634046869</v>
      </c>
      <c r="L143" s="220">
        <f t="shared" si="19"/>
        <v>2283383.0619342187</v>
      </c>
      <c r="M143" s="220">
        <f t="shared" si="19"/>
        <v>2298218.6354546873</v>
      </c>
      <c r="N143" s="220">
        <f t="shared" si="19"/>
        <v>2297941.8587460937</v>
      </c>
      <c r="O143" s="220">
        <f t="shared" ref="O143:Z143" si="20">O140-O141+O142</f>
        <v>2300147.5514570312</v>
      </c>
      <c r="P143" s="220">
        <f t="shared" si="20"/>
        <v>2298589.3249176564</v>
      </c>
      <c r="Q143" s="220">
        <f t="shared" si="20"/>
        <v>2305295.8737617186</v>
      </c>
      <c r="R143" s="220">
        <f t="shared" si="20"/>
        <v>2311505.5927007813</v>
      </c>
      <c r="S143" s="220">
        <f t="shared" si="20"/>
        <v>2326074.1135828122</v>
      </c>
      <c r="T143" s="220">
        <f t="shared" si="20"/>
        <v>2324255.3607570315</v>
      </c>
      <c r="U143" s="220">
        <f t="shared" si="20"/>
        <v>2326210.1398648438</v>
      </c>
      <c r="V143" s="220">
        <f t="shared" si="20"/>
        <v>2329431.4968847656</v>
      </c>
      <c r="W143" s="220">
        <f t="shared" si="20"/>
        <v>2337524.4507035157</v>
      </c>
      <c r="X143" s="220">
        <f t="shared" si="20"/>
        <v>2344776.1841984373</v>
      </c>
      <c r="Y143" s="220">
        <f t="shared" si="20"/>
        <v>2355117.3528931644</v>
      </c>
      <c r="Z143" s="220">
        <f t="shared" si="20"/>
        <v>2358750.9808749999</v>
      </c>
    </row>
    <row r="144" spans="1:26">
      <c r="A144" s="111">
        <v>22</v>
      </c>
      <c r="B144" s="37" t="s">
        <v>92</v>
      </c>
      <c r="C144" s="32"/>
      <c r="D144" s="64"/>
      <c r="E144" s="65">
        <f t="shared" ref="E144:N144" si="21">E17</f>
        <v>2172774.9365093559</v>
      </c>
      <c r="F144" s="65">
        <f t="shared" si="21"/>
        <v>2295567.751287241</v>
      </c>
      <c r="G144" s="65">
        <f t="shared" si="21"/>
        <v>2181998</v>
      </c>
      <c r="H144" s="65">
        <f t="shared" si="21"/>
        <v>2254720</v>
      </c>
      <c r="I144" s="65">
        <f t="shared" si="21"/>
        <v>2246155.25</v>
      </c>
      <c r="J144" s="65">
        <f t="shared" si="21"/>
        <v>2248222.75</v>
      </c>
      <c r="K144" s="65">
        <f t="shared" si="21"/>
        <v>2251759.25</v>
      </c>
      <c r="L144" s="65">
        <f t="shared" si="21"/>
        <v>2262813</v>
      </c>
      <c r="M144" s="65">
        <f t="shared" si="21"/>
        <v>2277579</v>
      </c>
      <c r="N144" s="65">
        <f t="shared" si="21"/>
        <v>2277236.5</v>
      </c>
      <c r="O144" s="65">
        <f t="shared" ref="O144" si="22">O17</f>
        <v>2279521.25</v>
      </c>
      <c r="P144" s="65">
        <f t="shared" ref="P144" si="23">P17</f>
        <v>2277886.75</v>
      </c>
      <c r="Q144" s="65">
        <f t="shared" ref="Q144" si="24">Q17</f>
        <v>2284654.5</v>
      </c>
      <c r="R144" s="65">
        <f t="shared" ref="R144" si="25">R17</f>
        <v>2290956</v>
      </c>
      <c r="S144" s="65">
        <f t="shared" ref="S144" si="26">S17</f>
        <v>2305608.25</v>
      </c>
      <c r="T144" s="65">
        <f t="shared" ref="T144" si="27">T17</f>
        <v>2303623.25</v>
      </c>
      <c r="U144" s="65">
        <f t="shared" ref="U144" si="28">U17</f>
        <v>2305583.5</v>
      </c>
      <c r="V144" s="65">
        <f t="shared" ref="V144" si="29">V17</f>
        <v>2308778.25</v>
      </c>
      <c r="W144" s="65">
        <f t="shared" ref="W144" si="30">W17</f>
        <v>2317073.5</v>
      </c>
      <c r="X144" s="65">
        <f t="shared" ref="X144" si="31">X17</f>
        <v>2324130.75</v>
      </c>
      <c r="Y144" s="65">
        <f t="shared" ref="Y144" si="32">Y17</f>
        <v>2334689</v>
      </c>
      <c r="Z144" s="65">
        <f t="shared" ref="Z144" si="33">Z17</f>
        <v>2338371.75</v>
      </c>
    </row>
    <row r="145" spans="1:26">
      <c r="A145" s="111">
        <v>23</v>
      </c>
      <c r="B145" s="37" t="s">
        <v>284</v>
      </c>
      <c r="C145" s="32"/>
      <c r="D145" s="71"/>
      <c r="E145" s="65">
        <f t="shared" ref="E145:N145" si="34">E143-E144</f>
        <v>12723.071292935871</v>
      </c>
      <c r="F145" s="65">
        <f t="shared" si="34"/>
        <v>20246.277443497907</v>
      </c>
      <c r="G145" s="65">
        <f t="shared" si="34"/>
        <v>5690.4996367185377</v>
      </c>
      <c r="H145" s="65">
        <f t="shared" si="34"/>
        <v>5690.5843101562932</v>
      </c>
      <c r="I145" s="65">
        <f t="shared" si="34"/>
        <v>11968.190635155886</v>
      </c>
      <c r="J145" s="65">
        <f t="shared" si="34"/>
        <v>20727.458240624983</v>
      </c>
      <c r="K145" s="65">
        <f t="shared" si="34"/>
        <v>20638.513404686935</v>
      </c>
      <c r="L145" s="65">
        <f t="shared" si="34"/>
        <v>20570.061934218742</v>
      </c>
      <c r="M145" s="65">
        <f t="shared" si="34"/>
        <v>20639.63545468729</v>
      </c>
      <c r="N145" s="65">
        <f t="shared" si="34"/>
        <v>20705.358746093698</v>
      </c>
      <c r="O145" s="65">
        <f t="shared" ref="O145:Z145" si="35">O143-O144</f>
        <v>20626.301457031164</v>
      </c>
      <c r="P145" s="65">
        <f t="shared" si="35"/>
        <v>20702.57491765637</v>
      </c>
      <c r="Q145" s="65">
        <f t="shared" si="35"/>
        <v>20641.373761718627</v>
      </c>
      <c r="R145" s="65">
        <f t="shared" si="35"/>
        <v>20549.592700781301</v>
      </c>
      <c r="S145" s="65">
        <f t="shared" si="35"/>
        <v>20465.86358281225</v>
      </c>
      <c r="T145" s="65">
        <f t="shared" si="35"/>
        <v>20632.110757031478</v>
      </c>
      <c r="U145" s="65">
        <f t="shared" si="35"/>
        <v>20626.639864843804</v>
      </c>
      <c r="V145" s="65">
        <f t="shared" si="35"/>
        <v>20653.246884765569</v>
      </c>
      <c r="W145" s="65">
        <f t="shared" si="35"/>
        <v>20450.950703515671</v>
      </c>
      <c r="X145" s="65">
        <f t="shared" si="35"/>
        <v>20645.434198437259</v>
      </c>
      <c r="Y145" s="65">
        <f t="shared" si="35"/>
        <v>20428.352893164381</v>
      </c>
      <c r="Z145" s="65">
        <f t="shared" si="35"/>
        <v>20379.230874999892</v>
      </c>
    </row>
    <row r="146" spans="1:26">
      <c r="A146" s="111"/>
    </row>
    <row r="147" spans="1:26">
      <c r="A147" s="235" t="s">
        <v>421</v>
      </c>
      <c r="B147" s="26" t="s">
        <v>422</v>
      </c>
    </row>
    <row r="148" spans="1:26">
      <c r="A148" s="111" t="s">
        <v>295</v>
      </c>
      <c r="B148" s="274" t="s">
        <v>437</v>
      </c>
    </row>
    <row r="149" spans="1:26">
      <c r="A149" s="111"/>
    </row>
    <row r="150" spans="1:26">
      <c r="A150" s="111"/>
    </row>
    <row r="151" spans="1:26">
      <c r="A151" s="111"/>
    </row>
    <row r="152" spans="1:26">
      <c r="A152" s="111"/>
    </row>
    <row r="153" spans="1:26">
      <c r="A153" s="111"/>
    </row>
    <row r="154" spans="1:26">
      <c r="A154" s="111"/>
    </row>
    <row r="155" spans="1:26">
      <c r="A155" s="111"/>
    </row>
    <row r="156" spans="1:26">
      <c r="A156" s="111"/>
    </row>
  </sheetData>
  <dataConsolidate/>
  <mergeCells count="1">
    <mergeCell ref="E9:F9"/>
  </mergeCells>
  <printOptions horizontalCentered="1"/>
  <pageMargins left="0.44" right="0.5" top="0.52" bottom="0.42" header="0.52" footer="0.4"/>
  <pageSetup scale="2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Z173"/>
  <sheetViews>
    <sheetView showGridLines="0" tabSelected="1" view="pageBreakPreview" topLeftCell="A110" zoomScale="90" zoomScaleNormal="55" zoomScaleSheetLayoutView="90" workbookViewId="0"/>
  </sheetViews>
  <sheetFormatPr defaultColWidth="9" defaultRowHeight="15.6"/>
  <cols>
    <col min="1" max="1" width="9" style="115"/>
    <col min="2" max="2" width="67.19921875" style="7" customWidth="1"/>
    <col min="3" max="3" width="15" style="7" customWidth="1"/>
    <col min="4" max="4" width="19.09765625" style="7" customWidth="1"/>
    <col min="5" max="15" width="9.69921875" style="3" customWidth="1"/>
    <col min="16" max="26" width="9.69921875" style="1" customWidth="1"/>
    <col min="27" max="131" width="7.09765625" style="1" customWidth="1"/>
    <col min="132" max="16384" width="9" style="1"/>
  </cols>
  <sheetData>
    <row r="1" spans="1:26">
      <c r="B1" s="16" t="s">
        <v>20</v>
      </c>
      <c r="C1" s="16"/>
      <c r="O1" s="1"/>
    </row>
    <row r="2" spans="1:26">
      <c r="B2" s="16" t="s">
        <v>21</v>
      </c>
      <c r="C2" s="16"/>
      <c r="O2" s="1"/>
    </row>
    <row r="3" spans="1:26" s="2" customFormat="1">
      <c r="A3" s="115"/>
      <c r="B3" s="95" t="s">
        <v>252</v>
      </c>
      <c r="C3" s="17"/>
      <c r="D3" s="13"/>
    </row>
    <row r="4" spans="1:26" s="2" customFormat="1">
      <c r="A4" s="115"/>
      <c r="B4" s="21" t="s">
        <v>171</v>
      </c>
      <c r="C4" s="17"/>
      <c r="D4" s="12"/>
    </row>
    <row r="5" spans="1:26" s="2" customFormat="1">
      <c r="A5" s="115"/>
      <c r="B5" s="205" t="s">
        <v>177</v>
      </c>
      <c r="C5" s="17"/>
      <c r="D5" s="12"/>
    </row>
    <row r="6" spans="1:26" s="2" customFormat="1">
      <c r="A6" s="115"/>
      <c r="B6" s="12"/>
      <c r="D6" s="12"/>
    </row>
    <row r="7" spans="1:26" s="2" customFormat="1" ht="15.75" customHeight="1">
      <c r="A7" s="115"/>
      <c r="B7" s="114" t="s">
        <v>96</v>
      </c>
      <c r="C7" s="7"/>
      <c r="D7" s="7"/>
      <c r="E7" s="8"/>
      <c r="F7" s="8"/>
      <c r="G7" s="8"/>
      <c r="I7" s="4"/>
      <c r="J7" s="4"/>
      <c r="K7" s="4"/>
      <c r="L7" s="4"/>
      <c r="M7" s="4"/>
      <c r="N7" s="4"/>
      <c r="O7" s="4"/>
    </row>
    <row r="8" spans="1:26" s="2" customFormat="1">
      <c r="A8" s="115"/>
      <c r="B8" s="16"/>
      <c r="C8" s="9"/>
      <c r="D8" s="16"/>
      <c r="E8" s="42"/>
      <c r="F8" s="42"/>
      <c r="G8" s="42"/>
      <c r="H8" s="42"/>
      <c r="I8" s="42"/>
      <c r="J8" s="43" t="s">
        <v>1</v>
      </c>
      <c r="K8" s="44"/>
      <c r="L8" s="44"/>
      <c r="M8" s="44"/>
      <c r="N8" s="44"/>
      <c r="O8" s="45"/>
      <c r="P8" s="46"/>
      <c r="Q8" s="46"/>
      <c r="R8" s="46"/>
    </row>
    <row r="9" spans="1:26" s="2" customFormat="1">
      <c r="A9" s="115"/>
      <c r="B9" s="9"/>
      <c r="C9" s="9"/>
      <c r="D9" s="16"/>
      <c r="E9" s="61" t="s">
        <v>77</v>
      </c>
      <c r="F9" s="61"/>
      <c r="G9" s="47"/>
      <c r="H9" s="48"/>
      <c r="I9" s="48"/>
      <c r="J9" s="49"/>
      <c r="K9" s="45"/>
      <c r="L9" s="45"/>
      <c r="M9" s="45"/>
      <c r="N9" s="45"/>
      <c r="O9" s="45"/>
      <c r="P9" s="46"/>
      <c r="Q9" s="46"/>
      <c r="R9" s="46"/>
    </row>
    <row r="10" spans="1:26" ht="15.75" customHeight="1">
      <c r="B10" s="208" t="s">
        <v>272</v>
      </c>
      <c r="C10" s="18"/>
      <c r="D10" s="17"/>
      <c r="E10" s="61" t="s">
        <v>273</v>
      </c>
      <c r="F10" s="61"/>
      <c r="G10" s="60"/>
      <c r="H10" s="60"/>
      <c r="I10" s="60"/>
      <c r="J10" s="60"/>
      <c r="K10" s="60"/>
      <c r="L10" s="60"/>
      <c r="M10" s="60"/>
      <c r="N10" s="60"/>
      <c r="O10" s="60"/>
      <c r="P10" s="60"/>
      <c r="Q10" s="60"/>
      <c r="R10" s="60"/>
    </row>
    <row r="11" spans="1:26" ht="15.75" customHeight="1">
      <c r="B11" s="22" t="s">
        <v>262</v>
      </c>
      <c r="C11" s="26"/>
      <c r="D11" s="22"/>
      <c r="G11" s="61"/>
      <c r="H11" s="61"/>
      <c r="I11" s="61"/>
      <c r="J11" s="61"/>
      <c r="K11" s="61"/>
      <c r="L11" s="61"/>
      <c r="M11" s="61"/>
      <c r="N11" s="61"/>
      <c r="O11" s="62"/>
      <c r="P11" s="62"/>
      <c r="Q11" s="62"/>
      <c r="R11" s="62"/>
    </row>
    <row r="12" spans="1:26">
      <c r="A12" s="111"/>
      <c r="B12" s="27" t="s">
        <v>39</v>
      </c>
      <c r="C12" s="17"/>
      <c r="D12" s="63" t="s">
        <v>93</v>
      </c>
      <c r="E12" s="50" t="s">
        <v>15</v>
      </c>
      <c r="F12" s="50" t="s">
        <v>16</v>
      </c>
      <c r="G12" s="50" t="s">
        <v>18</v>
      </c>
      <c r="H12" s="50" t="s">
        <v>19</v>
      </c>
      <c r="I12" s="50" t="s">
        <v>22</v>
      </c>
      <c r="J12" s="50" t="s">
        <v>23</v>
      </c>
      <c r="K12" s="50" t="s">
        <v>25</v>
      </c>
      <c r="L12" s="50" t="s">
        <v>26</v>
      </c>
      <c r="M12" s="50" t="s">
        <v>27</v>
      </c>
      <c r="N12" s="50" t="s">
        <v>28</v>
      </c>
      <c r="O12" s="258" t="s">
        <v>376</v>
      </c>
      <c r="P12" s="258" t="s">
        <v>377</v>
      </c>
      <c r="Q12" s="258" t="s">
        <v>378</v>
      </c>
      <c r="R12" s="258" t="s">
        <v>379</v>
      </c>
      <c r="S12" s="258" t="s">
        <v>380</v>
      </c>
      <c r="T12" s="258" t="s">
        <v>381</v>
      </c>
      <c r="U12" s="258" t="s">
        <v>382</v>
      </c>
      <c r="V12" s="258" t="s">
        <v>383</v>
      </c>
      <c r="W12" s="258" t="s">
        <v>384</v>
      </c>
      <c r="X12" s="258" t="s">
        <v>385</v>
      </c>
      <c r="Y12" s="258" t="s">
        <v>386</v>
      </c>
      <c r="Z12" s="258" t="s">
        <v>387</v>
      </c>
    </row>
    <row r="13" spans="1:26">
      <c r="A13" s="111" t="s">
        <v>79</v>
      </c>
      <c r="B13" s="10"/>
      <c r="C13" s="142"/>
      <c r="D13" s="52"/>
      <c r="E13" s="52"/>
      <c r="F13" s="52"/>
      <c r="G13" s="52"/>
      <c r="H13" s="52"/>
      <c r="I13" s="52"/>
      <c r="J13" s="52"/>
      <c r="K13" s="53"/>
      <c r="L13" s="53"/>
      <c r="M13" s="53"/>
      <c r="N13" s="53"/>
      <c r="O13" s="53"/>
      <c r="P13" s="53"/>
      <c r="Q13" s="53"/>
      <c r="R13" s="53"/>
      <c r="S13" s="53"/>
      <c r="T13" s="53"/>
      <c r="U13" s="53"/>
      <c r="V13" s="53"/>
      <c r="W13" s="53"/>
      <c r="X13" s="53"/>
      <c r="Y13" s="53"/>
      <c r="Z13" s="53"/>
    </row>
    <row r="14" spans="1:26">
      <c r="A14" s="111" t="s">
        <v>80</v>
      </c>
      <c r="B14" s="28"/>
      <c r="C14" s="142"/>
      <c r="D14" s="52"/>
      <c r="E14" s="65"/>
      <c r="F14" s="65"/>
      <c r="G14" s="65"/>
      <c r="H14" s="65"/>
      <c r="I14" s="65"/>
      <c r="J14" s="65"/>
      <c r="K14" s="53"/>
      <c r="L14" s="53"/>
      <c r="M14" s="53"/>
      <c r="N14" s="53"/>
      <c r="O14" s="53"/>
      <c r="P14" s="53"/>
      <c r="Q14" s="53"/>
      <c r="R14" s="53"/>
      <c r="S14" s="53"/>
      <c r="T14" s="53"/>
      <c r="U14" s="53"/>
      <c r="V14" s="53"/>
      <c r="W14" s="53"/>
      <c r="X14" s="53"/>
      <c r="Y14" s="53"/>
      <c r="Z14" s="53"/>
    </row>
    <row r="15" spans="1:26">
      <c r="A15" s="111" t="s">
        <v>81</v>
      </c>
      <c r="B15" s="28"/>
      <c r="C15" s="142"/>
      <c r="D15" s="52"/>
      <c r="E15" s="65"/>
      <c r="F15" s="65"/>
      <c r="G15" s="65"/>
      <c r="H15" s="65"/>
      <c r="I15" s="65"/>
      <c r="J15" s="65"/>
      <c r="K15" s="53"/>
      <c r="L15" s="53"/>
      <c r="M15" s="53"/>
      <c r="N15" s="53"/>
      <c r="O15" s="53"/>
      <c r="P15" s="53"/>
      <c r="Q15" s="53"/>
      <c r="R15" s="53"/>
      <c r="S15" s="53"/>
      <c r="T15" s="53"/>
      <c r="U15" s="53"/>
      <c r="V15" s="53"/>
      <c r="W15" s="53"/>
      <c r="X15" s="53"/>
      <c r="Y15" s="53"/>
      <c r="Z15" s="53"/>
    </row>
    <row r="16" spans="1:26">
      <c r="A16" s="111" t="s">
        <v>82</v>
      </c>
      <c r="B16" s="10"/>
      <c r="C16" s="142"/>
      <c r="D16" s="52"/>
      <c r="E16" s="52"/>
      <c r="F16" s="52"/>
      <c r="G16" s="52"/>
      <c r="H16" s="52"/>
      <c r="I16" s="52"/>
      <c r="J16" s="52"/>
      <c r="K16" s="53"/>
      <c r="L16" s="53"/>
      <c r="M16" s="53"/>
      <c r="N16" s="53"/>
      <c r="O16" s="53"/>
      <c r="P16" s="53"/>
      <c r="Q16" s="53"/>
      <c r="R16" s="53"/>
      <c r="S16" s="53"/>
      <c r="T16" s="53"/>
      <c r="U16" s="53"/>
      <c r="V16" s="53"/>
      <c r="W16" s="53"/>
      <c r="X16" s="53"/>
      <c r="Y16" s="53"/>
      <c r="Z16" s="53"/>
    </row>
    <row r="17" spans="1:26">
      <c r="A17" s="111" t="s">
        <v>83</v>
      </c>
      <c r="B17" s="31"/>
      <c r="C17" s="142"/>
      <c r="D17" s="52"/>
      <c r="E17" s="67"/>
      <c r="F17" s="67"/>
      <c r="G17" s="67"/>
      <c r="H17" s="67"/>
      <c r="I17" s="67"/>
      <c r="J17" s="67"/>
      <c r="K17" s="68"/>
      <c r="L17" s="68"/>
      <c r="M17" s="68"/>
      <c r="N17" s="68"/>
      <c r="O17" s="68"/>
      <c r="P17" s="68"/>
      <c r="Q17" s="68"/>
      <c r="R17" s="68"/>
      <c r="S17" s="68"/>
      <c r="T17" s="68"/>
      <c r="U17" s="68"/>
      <c r="V17" s="68"/>
      <c r="W17" s="68"/>
      <c r="X17" s="68"/>
      <c r="Y17" s="68"/>
      <c r="Z17" s="68"/>
    </row>
    <row r="18" spans="1:26">
      <c r="A18" s="111" t="s">
        <v>84</v>
      </c>
      <c r="B18" s="31"/>
      <c r="C18" s="142"/>
      <c r="D18" s="52"/>
      <c r="E18" s="67"/>
      <c r="F18" s="67"/>
      <c r="G18" s="67"/>
      <c r="H18" s="67"/>
      <c r="I18" s="67"/>
      <c r="J18" s="67"/>
      <c r="K18" s="68"/>
      <c r="L18" s="68"/>
      <c r="M18" s="68"/>
      <c r="N18" s="68"/>
      <c r="O18" s="68"/>
      <c r="P18" s="68"/>
      <c r="Q18" s="68"/>
      <c r="R18" s="68"/>
      <c r="S18" s="68"/>
      <c r="T18" s="68"/>
      <c r="U18" s="68"/>
      <c r="V18" s="68"/>
      <c r="W18" s="68"/>
      <c r="X18" s="68"/>
      <c r="Y18" s="68"/>
      <c r="Z18" s="68"/>
    </row>
    <row r="19" spans="1:26">
      <c r="A19" s="111" t="s">
        <v>85</v>
      </c>
      <c r="B19" s="31"/>
      <c r="C19" s="142"/>
      <c r="D19" s="52"/>
      <c r="E19" s="67"/>
      <c r="F19" s="67"/>
      <c r="G19" s="67"/>
      <c r="H19" s="67"/>
      <c r="I19" s="67"/>
      <c r="J19" s="67"/>
      <c r="K19" s="68"/>
      <c r="L19" s="68"/>
      <c r="M19" s="68"/>
      <c r="N19" s="68"/>
      <c r="O19" s="68"/>
      <c r="P19" s="68"/>
      <c r="Q19" s="68"/>
      <c r="R19" s="68"/>
      <c r="S19" s="68"/>
      <c r="T19" s="68"/>
      <c r="U19" s="68"/>
      <c r="V19" s="68"/>
      <c r="W19" s="68"/>
      <c r="X19" s="68"/>
      <c r="Y19" s="68"/>
      <c r="Z19" s="68"/>
    </row>
    <row r="20" spans="1:26">
      <c r="A20" s="111"/>
      <c r="B20" s="35"/>
      <c r="D20" s="16"/>
      <c r="E20" s="75"/>
      <c r="F20" s="75"/>
      <c r="G20" s="75"/>
      <c r="H20" s="75"/>
      <c r="I20" s="75"/>
      <c r="J20" s="75"/>
      <c r="K20" s="76"/>
      <c r="L20" s="76"/>
      <c r="M20" s="76"/>
      <c r="N20" s="76"/>
      <c r="O20" s="76"/>
      <c r="P20" s="76"/>
      <c r="Q20" s="76"/>
      <c r="R20" s="76"/>
      <c r="S20" s="76"/>
      <c r="T20" s="76"/>
      <c r="U20" s="76"/>
      <c r="V20" s="76"/>
      <c r="W20" s="76"/>
      <c r="X20" s="76"/>
      <c r="Y20" s="76"/>
      <c r="Z20" s="262"/>
    </row>
    <row r="21" spans="1:26">
      <c r="A21" s="111"/>
      <c r="B21" s="22" t="s">
        <v>261</v>
      </c>
      <c r="C21" s="26"/>
      <c r="D21" s="22"/>
      <c r="E21" s="82"/>
      <c r="F21" s="82"/>
      <c r="G21" s="82"/>
      <c r="H21" s="82"/>
      <c r="I21" s="82"/>
      <c r="J21" s="82"/>
      <c r="K21" s="79"/>
      <c r="L21" s="79"/>
      <c r="M21" s="79"/>
      <c r="N21" s="79"/>
      <c r="O21" s="79"/>
      <c r="P21" s="79"/>
      <c r="Q21" s="79"/>
      <c r="R21" s="79"/>
      <c r="S21" s="79"/>
      <c r="T21" s="79"/>
      <c r="U21" s="79"/>
      <c r="V21" s="79"/>
      <c r="W21" s="79"/>
      <c r="X21" s="79"/>
      <c r="Y21" s="79"/>
      <c r="Z21" s="80"/>
    </row>
    <row r="22" spans="1:26">
      <c r="A22" s="111"/>
      <c r="B22" s="27" t="s">
        <v>438</v>
      </c>
      <c r="C22" s="17"/>
      <c r="D22" s="63" t="s">
        <v>94</v>
      </c>
      <c r="E22" s="50" t="s">
        <v>15</v>
      </c>
      <c r="F22" s="50" t="s">
        <v>16</v>
      </c>
      <c r="G22" s="50" t="s">
        <v>18</v>
      </c>
      <c r="H22" s="50" t="s">
        <v>19</v>
      </c>
      <c r="I22" s="50" t="s">
        <v>22</v>
      </c>
      <c r="J22" s="50" t="s">
        <v>23</v>
      </c>
      <c r="K22" s="50" t="s">
        <v>25</v>
      </c>
      <c r="L22" s="50" t="s">
        <v>26</v>
      </c>
      <c r="M22" s="50" t="s">
        <v>27</v>
      </c>
      <c r="N22" s="50" t="s">
        <v>28</v>
      </c>
      <c r="O22" s="258" t="s">
        <v>376</v>
      </c>
      <c r="P22" s="258" t="s">
        <v>377</v>
      </c>
      <c r="Q22" s="258" t="s">
        <v>378</v>
      </c>
      <c r="R22" s="258" t="s">
        <v>379</v>
      </c>
      <c r="S22" s="258" t="s">
        <v>380</v>
      </c>
      <c r="T22" s="258" t="s">
        <v>381</v>
      </c>
      <c r="U22" s="258" t="s">
        <v>382</v>
      </c>
      <c r="V22" s="258" t="s">
        <v>383</v>
      </c>
      <c r="W22" s="258" t="s">
        <v>384</v>
      </c>
      <c r="X22" s="258" t="s">
        <v>385</v>
      </c>
      <c r="Y22" s="258" t="s">
        <v>386</v>
      </c>
      <c r="Z22" s="258" t="s">
        <v>387</v>
      </c>
    </row>
    <row r="23" spans="1:26">
      <c r="A23" s="111" t="s">
        <v>86</v>
      </c>
      <c r="B23" s="280" t="s">
        <v>388</v>
      </c>
      <c r="C23" s="142"/>
      <c r="D23" s="136">
        <v>0.57168399999999997</v>
      </c>
      <c r="E23" s="291">
        <f>($D$23*EBT!E37)/1000000</f>
        <v>3.8685299199228834E-2</v>
      </c>
      <c r="F23" s="291">
        <f>($D$23*EBT!F37)/1000000</f>
        <v>8.216435913328568E-2</v>
      </c>
      <c r="G23" s="291">
        <f>($D$23*EBT!G37)/1000000</f>
        <v>4.5088957187279996E-2</v>
      </c>
      <c r="H23" s="291">
        <f>($D$23*EBT!H37)/1000000</f>
        <v>3.9941457282879997E-2</v>
      </c>
      <c r="I23" s="291">
        <f>($D$23*EBT!I37)/1000000</f>
        <v>6.266558757351999E-2</v>
      </c>
      <c r="J23" s="291">
        <f>($D$23*EBT!J37)/1000000</f>
        <v>4.0036025250160007E-2</v>
      </c>
      <c r="K23" s="291">
        <f>($D$23*EBT!K37)/1000000</f>
        <v>5.0993949825359999E-2</v>
      </c>
      <c r="L23" s="291">
        <f>($D$23*EBT!L37)/1000000</f>
        <v>5.5858368963479989E-2</v>
      </c>
      <c r="M23" s="291">
        <f>($D$23*EBT!M37)/1000000</f>
        <v>5.878325294531999E-2</v>
      </c>
      <c r="N23" s="291">
        <f>($D$23*EBT!N37)/1000000</f>
        <v>5.5064682915759992E-2</v>
      </c>
      <c r="O23" s="291">
        <f>($D$23*EBT!O37)/1000000</f>
        <v>5.4844510256840007E-2</v>
      </c>
      <c r="P23" s="291">
        <f>($D$23*EBT!P37)/1000000</f>
        <v>5.2796292255320003E-2</v>
      </c>
      <c r="Q23" s="291">
        <f>($D$23*EBT!Q37)/1000000</f>
        <v>5.4615870957879988E-2</v>
      </c>
      <c r="R23" s="291">
        <f>($D$23*EBT!R37)/1000000</f>
        <v>5.3720442308679998E-2</v>
      </c>
      <c r="S23" s="291">
        <f>($D$23*EBT!S37)/1000000</f>
        <v>4.895194031208E-2</v>
      </c>
      <c r="T23" s="291">
        <f>($D$23*EBT!T37)/1000000</f>
        <v>4.8755069493E-2</v>
      </c>
      <c r="U23" s="291">
        <f>($D$23*EBT!U37)/1000000</f>
        <v>5.6816145469719997E-2</v>
      </c>
      <c r="V23" s="291">
        <f>($D$23*EBT!V37)/1000000</f>
        <v>5.5300811275120001E-2</v>
      </c>
      <c r="W23" s="291">
        <f>($D$23*EBT!W37)/1000000</f>
        <v>5.1833330575200003E-2</v>
      </c>
      <c r="X23" s="291">
        <f>($D$23*EBT!X37)/1000000</f>
        <v>4.9659084835879996E-2</v>
      </c>
      <c r="Y23" s="291">
        <f>($D$23*EBT!Y37)/1000000</f>
        <v>5.7102313329600002E-2</v>
      </c>
      <c r="Z23" s="291">
        <f>($D$23*EBT!Z37)/1000000</f>
        <v>5.2138701300640009E-2</v>
      </c>
    </row>
    <row r="24" spans="1:26">
      <c r="A24" s="111" t="s">
        <v>76</v>
      </c>
      <c r="B24" s="280" t="s">
        <v>389</v>
      </c>
      <c r="C24" s="142"/>
      <c r="D24" s="136">
        <v>0</v>
      </c>
      <c r="E24" s="291">
        <f>($D$24*EBT!E38)/1000000</f>
        <v>0</v>
      </c>
      <c r="F24" s="291">
        <f>($D$24*EBT!F38)/1000000</f>
        <v>0</v>
      </c>
      <c r="G24" s="291">
        <f>($D$24*EBT!G38)/1000000</f>
        <v>0</v>
      </c>
      <c r="H24" s="291">
        <f>($D$24*EBT!H38)/1000000</f>
        <v>0</v>
      </c>
      <c r="I24" s="291">
        <f>($D$24*EBT!I38)/1000000</f>
        <v>0</v>
      </c>
      <c r="J24" s="291">
        <f>($D$24*EBT!J38)/1000000</f>
        <v>0</v>
      </c>
      <c r="K24" s="291">
        <f>($D$24*EBT!K38)/1000000</f>
        <v>0</v>
      </c>
      <c r="L24" s="291">
        <f>($D$24*EBT!L38)/1000000</f>
        <v>0</v>
      </c>
      <c r="M24" s="291">
        <f>($D$24*EBT!M38)/1000000</f>
        <v>0</v>
      </c>
      <c r="N24" s="291">
        <f>($D$24*EBT!N38)/1000000</f>
        <v>0</v>
      </c>
      <c r="O24" s="291">
        <f>($D$24*EBT!O38)/1000000</f>
        <v>0</v>
      </c>
      <c r="P24" s="291">
        <f>($D$24*EBT!P38)/1000000</f>
        <v>0</v>
      </c>
      <c r="Q24" s="291">
        <f>($D$24*EBT!Q38)/1000000</f>
        <v>0</v>
      </c>
      <c r="R24" s="291">
        <f>($D$24*EBT!R38)/1000000</f>
        <v>0</v>
      </c>
      <c r="S24" s="291">
        <f>($D$24*EBT!S38)/1000000</f>
        <v>0</v>
      </c>
      <c r="T24" s="291">
        <f>($D$24*EBT!T38)/1000000</f>
        <v>0</v>
      </c>
      <c r="U24" s="291">
        <f>($D$24*EBT!U38)/1000000</f>
        <v>0</v>
      </c>
      <c r="V24" s="291">
        <f>($D$24*EBT!V38)/1000000</f>
        <v>0</v>
      </c>
      <c r="W24" s="291">
        <f>($D$24*EBT!W38)/1000000</f>
        <v>0</v>
      </c>
      <c r="X24" s="291">
        <f>($D$24*EBT!X38)/1000000</f>
        <v>0</v>
      </c>
      <c r="Y24" s="291">
        <f>($D$24*EBT!Y38)/1000000</f>
        <v>0</v>
      </c>
      <c r="Z24" s="291">
        <f>($D$24*EBT!Z38)/1000000</f>
        <v>0</v>
      </c>
    </row>
    <row r="25" spans="1:26">
      <c r="A25" s="111" t="s">
        <v>87</v>
      </c>
      <c r="B25" s="280" t="s">
        <v>390</v>
      </c>
      <c r="C25" s="142"/>
      <c r="D25" s="136">
        <v>0.93564999999999998</v>
      </c>
      <c r="E25" s="291">
        <f>($D$25*EBT!E39)/1000000</f>
        <v>0.53475438365026251</v>
      </c>
      <c r="F25" s="291">
        <f>($D$25*EBT!F39)/1000000</f>
        <v>0.33693177542500002</v>
      </c>
      <c r="G25" s="291">
        <f>($D$25*EBT!G39)/1000000</f>
        <v>0.466179846605</v>
      </c>
      <c r="H25" s="291">
        <f>($D$25*EBT!H39)/1000000</f>
        <v>0.44659809558000002</v>
      </c>
      <c r="I25" s="291">
        <f>($D$25*EBT!I39)/1000000</f>
        <v>0.1732748948</v>
      </c>
      <c r="J25" s="291">
        <f>($D$25*EBT!J39)/1000000</f>
        <v>0</v>
      </c>
      <c r="K25" s="291">
        <f>($D$25*EBT!K39)/1000000</f>
        <v>0</v>
      </c>
      <c r="L25" s="291">
        <f>($D$25*EBT!L39)/1000000</f>
        <v>0</v>
      </c>
      <c r="M25" s="291">
        <f>($D$25*EBT!M39)/1000000</f>
        <v>0</v>
      </c>
      <c r="N25" s="291">
        <f>($D$25*EBT!N39)/1000000</f>
        <v>0</v>
      </c>
      <c r="O25" s="291">
        <f>($D$25*EBT!O39)/1000000</f>
        <v>0</v>
      </c>
      <c r="P25" s="291">
        <f>($D$25*EBT!P39)/1000000</f>
        <v>0</v>
      </c>
      <c r="Q25" s="291">
        <f>($D$25*EBT!Q39)/1000000</f>
        <v>0</v>
      </c>
      <c r="R25" s="291">
        <f>($D$25*EBT!R39)/1000000</f>
        <v>0</v>
      </c>
      <c r="S25" s="291">
        <f>($D$25*EBT!S39)/1000000</f>
        <v>0</v>
      </c>
      <c r="T25" s="291">
        <f>($D$25*EBT!T39)/1000000</f>
        <v>0</v>
      </c>
      <c r="U25" s="291">
        <f>($D$25*EBT!U39)/1000000</f>
        <v>0</v>
      </c>
      <c r="V25" s="291">
        <f>($D$25*EBT!V39)/1000000</f>
        <v>0</v>
      </c>
      <c r="W25" s="291">
        <f>($D$25*EBT!W39)/1000000</f>
        <v>0</v>
      </c>
      <c r="X25" s="291">
        <f>($D$25*EBT!X39)/1000000</f>
        <v>0</v>
      </c>
      <c r="Y25" s="291">
        <f>($D$25*EBT!Y39)/1000000</f>
        <v>0</v>
      </c>
      <c r="Z25" s="291">
        <f>($D$25*EBT!Z39)/1000000</f>
        <v>0</v>
      </c>
    </row>
    <row r="26" spans="1:26">
      <c r="A26" s="111" t="s">
        <v>221</v>
      </c>
      <c r="B26" s="280" t="s">
        <v>391</v>
      </c>
      <c r="C26" s="142"/>
      <c r="D26" s="136">
        <v>0.93564999999999998</v>
      </c>
      <c r="E26" s="292">
        <f>($D$26*EBT!E40)/1000000</f>
        <v>0.53475438365026251</v>
      </c>
      <c r="F26" s="292">
        <f>($D$26*EBT!F40)/1000000</f>
        <v>0.33693177542500002</v>
      </c>
      <c r="G26" s="292">
        <f>($D$26*EBT!G40)/1000000</f>
        <v>0.472704321185</v>
      </c>
      <c r="H26" s="292">
        <f>($D$26*EBT!H40)/1000000</f>
        <v>0.427159499005</v>
      </c>
      <c r="I26" s="292">
        <f>($D$26*EBT!I40)/1000000</f>
        <v>0.17079935203000002</v>
      </c>
      <c r="J26" s="292">
        <f>($D$26*EBT!J40)/1000000</f>
        <v>0</v>
      </c>
      <c r="K26" s="292">
        <f>($D$26*EBT!K40)/1000000</f>
        <v>0</v>
      </c>
      <c r="L26" s="292">
        <f>($D$26*EBT!L40)/1000000</f>
        <v>0</v>
      </c>
      <c r="M26" s="292">
        <f>($D$26*EBT!M40)/1000000</f>
        <v>0</v>
      </c>
      <c r="N26" s="292">
        <f>($D$26*EBT!N40)/1000000</f>
        <v>0</v>
      </c>
      <c r="O26" s="292">
        <f>($D$26*EBT!O40)/1000000</f>
        <v>0</v>
      </c>
      <c r="P26" s="292">
        <f>($D$26*EBT!P40)/1000000</f>
        <v>0</v>
      </c>
      <c r="Q26" s="292">
        <f>($D$26*EBT!Q40)/1000000</f>
        <v>0</v>
      </c>
      <c r="R26" s="292">
        <f>($D$26*EBT!R40)/1000000</f>
        <v>0</v>
      </c>
      <c r="S26" s="292">
        <f>($D$26*EBT!S40)/1000000</f>
        <v>0</v>
      </c>
      <c r="T26" s="292">
        <f>($D$26*EBT!T40)/1000000</f>
        <v>0</v>
      </c>
      <c r="U26" s="292">
        <f>($D$26*EBT!U40)/1000000</f>
        <v>0</v>
      </c>
      <c r="V26" s="292">
        <f>($D$26*EBT!V40)/1000000</f>
        <v>0</v>
      </c>
      <c r="W26" s="292">
        <f>($D$26*EBT!W40)/1000000</f>
        <v>0</v>
      </c>
      <c r="X26" s="292">
        <f>($D$26*EBT!X40)/1000000</f>
        <v>0</v>
      </c>
      <c r="Y26" s="292">
        <f>($D$26*EBT!Y40)/1000000</f>
        <v>0</v>
      </c>
      <c r="Z26" s="292">
        <f>($D$26*EBT!Z40)/1000000</f>
        <v>0</v>
      </c>
    </row>
    <row r="27" spans="1:26">
      <c r="A27" s="111" t="s">
        <v>222</v>
      </c>
      <c r="B27" s="280" t="s">
        <v>392</v>
      </c>
      <c r="C27" s="142"/>
      <c r="D27" s="136">
        <v>0.40775</v>
      </c>
      <c r="E27" s="292">
        <f>($D$27*EBT!E41)/1000000</f>
        <v>0.16786970465245227</v>
      </c>
      <c r="F27" s="292">
        <f>($D$27*EBT!F41)/1000000</f>
        <v>0.24286160849999999</v>
      </c>
      <c r="G27" s="292">
        <f>($D$27*EBT!G41)/1000000</f>
        <v>0.2265452476</v>
      </c>
      <c r="H27" s="292">
        <f>($D$27*EBT!H41)/1000000</f>
        <v>0.22171055584999999</v>
      </c>
      <c r="I27" s="292">
        <f>($D$27*EBT!I41)/1000000</f>
        <v>0.18619047475</v>
      </c>
      <c r="J27" s="292">
        <f>($D$27*EBT!J41)/1000000</f>
        <v>0.22558303915</v>
      </c>
      <c r="K27" s="292">
        <f>($D$27*EBT!K41)/1000000</f>
        <v>0.22568522129999999</v>
      </c>
      <c r="L27" s="292">
        <f>($D$27*EBT!L41)/1000000</f>
        <v>0.22171055584999999</v>
      </c>
      <c r="M27" s="292">
        <f>($D$27*EBT!M41)/1000000</f>
        <v>0.18619047475</v>
      </c>
      <c r="N27" s="292">
        <f>($D$27*EBT!N41)/1000000</f>
        <v>0.22556811550000003</v>
      </c>
      <c r="O27" s="292">
        <f>($D$27*EBT!O41)/1000000</f>
        <v>0.225991726975</v>
      </c>
      <c r="P27" s="292">
        <f>($D$27*EBT!P41)/1000000</f>
        <v>0.22171055584999999</v>
      </c>
      <c r="Q27" s="292">
        <f>($D$27*EBT!Q41)/1000000</f>
        <v>0.186390965425</v>
      </c>
      <c r="R27" s="292">
        <f>($D$27*EBT!R41)/1000000</f>
        <v>0.22578740345000001</v>
      </c>
      <c r="S27" s="292">
        <f>($D$27*EBT!S41)/1000000</f>
        <v>0.22568522129999999</v>
      </c>
      <c r="T27" s="292">
        <f>($D$27*EBT!T41)/1000000</f>
        <v>0.22171055584999999</v>
      </c>
      <c r="U27" s="292">
        <f>($D$27*EBT!U41)/1000000</f>
        <v>0.18630758055000002</v>
      </c>
      <c r="V27" s="292">
        <f>($D$27*EBT!V41)/1000000</f>
        <v>0.22568522129999999</v>
      </c>
      <c r="W27" s="292">
        <f>($D$27*EBT!W41)/1000000</f>
        <v>0.22568522129999999</v>
      </c>
      <c r="X27" s="292">
        <f>($D$27*EBT!X41)/1000000</f>
        <v>0.22171055584999999</v>
      </c>
      <c r="Y27" s="292">
        <f>($D$27*EBT!Y41)/1000000</f>
        <v>0.18630758055000002</v>
      </c>
      <c r="Z27" s="292">
        <f>($D$27*EBT!Z41)/1000000</f>
        <v>0.22556811550000003</v>
      </c>
    </row>
    <row r="28" spans="1:26">
      <c r="A28" s="111" t="s">
        <v>223</v>
      </c>
      <c r="B28" s="288" t="s">
        <v>393</v>
      </c>
      <c r="C28" s="167"/>
      <c r="D28" s="290">
        <v>0.40775</v>
      </c>
      <c r="E28" s="293">
        <f>($D$28*EBT!E42)/1000000</f>
        <v>0</v>
      </c>
      <c r="F28" s="293">
        <f>($D$28*EBT!F42)/1000000</f>
        <v>0</v>
      </c>
      <c r="G28" s="293">
        <f>($D$28*EBT!G42)/1000000</f>
        <v>4.1562854550000001E-4</v>
      </c>
      <c r="H28" s="293">
        <f>($D$28*EBT!H42)/1000000</f>
        <v>1.6822598835E-4</v>
      </c>
      <c r="I28" s="293">
        <f>($D$28*EBT!I42)/1000000</f>
        <v>2.0585548252499998E-4</v>
      </c>
      <c r="J28" s="293">
        <f>($D$28*EBT!J42)/1000000</f>
        <v>2.0585548252499998E-4</v>
      </c>
      <c r="K28" s="293">
        <f>($D$28*EBT!K42)/1000000</f>
        <v>2.0585548252499998E-4</v>
      </c>
      <c r="L28" s="293">
        <f>($D$28*EBT!L42)/1000000</f>
        <v>3.4309251164999998E-5</v>
      </c>
      <c r="M28" s="293">
        <f>($D$28*EBT!M42)/1000000</f>
        <v>1.3723698834999999E-4</v>
      </c>
      <c r="N28" s="293">
        <f>($D$28*EBT!N42)/1000000</f>
        <v>0</v>
      </c>
      <c r="O28" s="293">
        <f>($D$28*EBT!O42)/1000000</f>
        <v>0</v>
      </c>
      <c r="P28" s="293">
        <f>($D$28*EBT!P42)/1000000</f>
        <v>3.3202499417500002E-5</v>
      </c>
      <c r="Q28" s="293">
        <f>($D$28*EBT!Q42)/1000000</f>
        <v>2.4016475E-4</v>
      </c>
      <c r="R28" s="293">
        <f>($D$28*EBT!R42)/1000000</f>
        <v>3.0546301747500003E-4</v>
      </c>
      <c r="S28" s="293">
        <f>($D$28*EBT!S42)/1000000</f>
        <v>3.0878324417500002E-4</v>
      </c>
      <c r="T28" s="293">
        <f>($D$28*EBT!T42)/1000000</f>
        <v>1.01821005825E-4</v>
      </c>
      <c r="U28" s="293">
        <f>($D$28*EBT!U42)/1000000</f>
        <v>6.7511738350000007E-5</v>
      </c>
      <c r="V28" s="293">
        <f>($D$28*EBT!V42)/1000000</f>
        <v>5.1353217475000009E-4</v>
      </c>
      <c r="W28" s="293">
        <f>($D$28*EBT!W42)/1000000</f>
        <v>3.8208560337499996E-5</v>
      </c>
      <c r="X28" s="293">
        <f>($D$28*EBT!X42)/1000000</f>
        <v>6.4846643574999996E-5</v>
      </c>
      <c r="Y28" s="293">
        <f>($D$28*EBT!Y42)/1000000</f>
        <v>6.7511738350000007E-5</v>
      </c>
      <c r="Z28" s="293">
        <f>($D$28*EBT!Z42)/1000000</f>
        <v>6.0363717750000002E-4</v>
      </c>
    </row>
    <row r="29" spans="1:26">
      <c r="A29" s="111" t="s">
        <v>224</v>
      </c>
      <c r="B29" s="288" t="s">
        <v>394</v>
      </c>
      <c r="C29" s="167"/>
      <c r="D29" s="290">
        <v>0.40775</v>
      </c>
      <c r="E29" s="293">
        <f>($D$29*EBT!E43)/1000000</f>
        <v>0</v>
      </c>
      <c r="F29" s="293">
        <f>($D$29*EBT!F43)/1000000</f>
        <v>0</v>
      </c>
      <c r="G29" s="293">
        <f>($D$29*EBT!G43)/1000000</f>
        <v>0</v>
      </c>
      <c r="H29" s="293">
        <f>($D$29*EBT!H43)/1000000</f>
        <v>0</v>
      </c>
      <c r="I29" s="293">
        <f>($D$29*EBT!I43)/1000000</f>
        <v>0.14042298375000001</v>
      </c>
      <c r="J29" s="293">
        <f>($D$29*EBT!J43)/1000000</f>
        <v>0.2557853263</v>
      </c>
      <c r="K29" s="293">
        <f>($D$29*EBT!K43)/1000000</f>
        <v>0.12167333395</v>
      </c>
      <c r="L29" s="293">
        <f>($D$29*EBT!L43)/1000000</f>
        <v>0</v>
      </c>
      <c r="M29" s="293">
        <f>($D$29*EBT!M43)/1000000</f>
        <v>0</v>
      </c>
      <c r="N29" s="293">
        <f>($D$29*EBT!N43)/1000000</f>
        <v>0</v>
      </c>
      <c r="O29" s="293">
        <f>($D$29*EBT!O43)/1000000</f>
        <v>0</v>
      </c>
      <c r="P29" s="293">
        <f>($D$29*EBT!P43)/1000000</f>
        <v>0</v>
      </c>
      <c r="Q29" s="293">
        <f>($D$29*EBT!Q43)/1000000</f>
        <v>0</v>
      </c>
      <c r="R29" s="293">
        <f>($D$29*EBT!R43)/1000000</f>
        <v>0</v>
      </c>
      <c r="S29" s="293">
        <f>($D$29*EBT!S43)/1000000</f>
        <v>0</v>
      </c>
      <c r="T29" s="293">
        <f>($D$29*EBT!T43)/1000000</f>
        <v>0</v>
      </c>
      <c r="U29" s="293">
        <f>($D$29*EBT!U43)/1000000</f>
        <v>0</v>
      </c>
      <c r="V29" s="293">
        <f>($D$29*EBT!V43)/1000000</f>
        <v>0</v>
      </c>
      <c r="W29" s="293">
        <f>($D$29*EBT!W43)/1000000</f>
        <v>0</v>
      </c>
      <c r="X29" s="293">
        <f>($D$29*EBT!X43)/1000000</f>
        <v>0</v>
      </c>
      <c r="Y29" s="293">
        <f>($D$29*EBT!Y43)/1000000</f>
        <v>0</v>
      </c>
      <c r="Z29" s="293">
        <f>($D$29*EBT!Z43)/1000000</f>
        <v>0</v>
      </c>
    </row>
    <row r="30" spans="1:26">
      <c r="A30" s="1"/>
      <c r="B30" s="143"/>
      <c r="C30" s="249"/>
      <c r="D30" s="232"/>
      <c r="E30" s="233"/>
      <c r="F30" s="233"/>
      <c r="G30" s="233"/>
      <c r="H30" s="233"/>
      <c r="I30" s="233"/>
      <c r="J30" s="233"/>
      <c r="K30" s="234"/>
      <c r="L30" s="234"/>
      <c r="M30" s="234"/>
      <c r="N30" s="234"/>
      <c r="O30" s="234"/>
      <c r="P30" s="234"/>
      <c r="Q30" s="234"/>
      <c r="R30" s="234"/>
      <c r="S30" s="234"/>
      <c r="T30" s="234"/>
      <c r="U30" s="234"/>
      <c r="V30" s="234"/>
      <c r="W30" s="234"/>
      <c r="X30" s="234"/>
      <c r="Y30" s="234"/>
      <c r="Z30" s="234"/>
    </row>
    <row r="31" spans="1:26" ht="31.2">
      <c r="A31" s="111">
        <v>1</v>
      </c>
      <c r="B31" s="153" t="s">
        <v>111</v>
      </c>
      <c r="C31" s="225"/>
      <c r="D31" s="227"/>
      <c r="E31" s="223">
        <f t="shared" ref="E31:M31" si="0">SUM(E13:E19,E23:E30)</f>
        <v>1.276063771152206</v>
      </c>
      <c r="F31" s="223">
        <f t="shared" si="0"/>
        <v>0.99888951848328578</v>
      </c>
      <c r="G31" s="223">
        <f t="shared" si="0"/>
        <v>1.21093400112278</v>
      </c>
      <c r="H31" s="223">
        <f t="shared" si="0"/>
        <v>1.1355778337062301</v>
      </c>
      <c r="I31" s="223">
        <f t="shared" si="0"/>
        <v>0.73355914838604508</v>
      </c>
      <c r="J31" s="223">
        <f t="shared" si="0"/>
        <v>0.52161024618268503</v>
      </c>
      <c r="K31" s="223">
        <f t="shared" si="0"/>
        <v>0.39855836055788502</v>
      </c>
      <c r="L31" s="223">
        <f t="shared" si="0"/>
        <v>0.27760323406464499</v>
      </c>
      <c r="M31" s="223">
        <f t="shared" si="0"/>
        <v>0.24511096468367</v>
      </c>
      <c r="N31" s="223">
        <f t="shared" ref="N31:Z31" si="1">SUM(N13:N19,N23:N30)</f>
        <v>0.28063279841576</v>
      </c>
      <c r="O31" s="223">
        <f t="shared" si="1"/>
        <v>0.28083623723184004</v>
      </c>
      <c r="P31" s="223">
        <f t="shared" si="1"/>
        <v>0.27454005060473752</v>
      </c>
      <c r="Q31" s="223">
        <f t="shared" si="1"/>
        <v>0.24124700113287997</v>
      </c>
      <c r="R31" s="223">
        <f t="shared" si="1"/>
        <v>0.27981330877615501</v>
      </c>
      <c r="S31" s="223">
        <f t="shared" si="1"/>
        <v>0.27494594485625495</v>
      </c>
      <c r="T31" s="223">
        <f t="shared" si="1"/>
        <v>0.27056744634882501</v>
      </c>
      <c r="U31" s="223">
        <f t="shared" si="1"/>
        <v>0.24319123775807003</v>
      </c>
      <c r="V31" s="223">
        <f t="shared" si="1"/>
        <v>0.28149956474986998</v>
      </c>
      <c r="W31" s="223">
        <f t="shared" si="1"/>
        <v>0.27755676043553745</v>
      </c>
      <c r="X31" s="223">
        <f t="shared" si="1"/>
        <v>0.27143448732945497</v>
      </c>
      <c r="Y31" s="223">
        <f t="shared" si="1"/>
        <v>0.24347740561795003</v>
      </c>
      <c r="Z31" s="223">
        <f t="shared" si="1"/>
        <v>0.27831045397814003</v>
      </c>
    </row>
    <row r="32" spans="1:26">
      <c r="A32" s="111"/>
      <c r="B32" s="26"/>
      <c r="C32" s="26"/>
      <c r="D32" s="22"/>
      <c r="E32" s="83"/>
      <c r="F32" s="83"/>
      <c r="G32" s="83"/>
      <c r="H32" s="83"/>
      <c r="I32" s="83"/>
      <c r="J32" s="83"/>
      <c r="K32" s="83"/>
      <c r="L32" s="83"/>
      <c r="M32" s="83"/>
      <c r="N32" s="83"/>
      <c r="O32" s="83"/>
      <c r="P32" s="83"/>
      <c r="Q32" s="83"/>
      <c r="R32" s="83"/>
      <c r="S32" s="83"/>
      <c r="T32" s="83"/>
      <c r="U32" s="83"/>
      <c r="V32" s="83"/>
      <c r="W32" s="83"/>
      <c r="X32" s="83"/>
      <c r="Y32" s="83"/>
      <c r="Z32" s="83"/>
    </row>
    <row r="33" spans="1:26">
      <c r="A33" s="111"/>
      <c r="B33" s="22" t="s">
        <v>265</v>
      </c>
      <c r="C33" s="26"/>
      <c r="D33" s="16"/>
      <c r="E33" s="78"/>
      <c r="F33" s="78"/>
      <c r="G33" s="78"/>
      <c r="H33" s="78"/>
      <c r="I33" s="78"/>
      <c r="J33" s="78"/>
      <c r="K33" s="79"/>
      <c r="L33" s="79"/>
      <c r="M33" s="79"/>
      <c r="N33" s="79"/>
      <c r="O33" s="79"/>
      <c r="P33" s="79"/>
      <c r="Q33" s="79"/>
      <c r="R33" s="79"/>
      <c r="S33" s="79"/>
      <c r="T33" s="79"/>
      <c r="U33" s="79"/>
      <c r="V33" s="79"/>
      <c r="W33" s="79"/>
      <c r="X33" s="79"/>
      <c r="Y33" s="79"/>
      <c r="Z33" s="79"/>
    </row>
    <row r="34" spans="1:26">
      <c r="A34" s="111"/>
      <c r="B34" s="16" t="s">
        <v>31</v>
      </c>
      <c r="D34" s="63" t="s">
        <v>94</v>
      </c>
      <c r="E34" s="50" t="s">
        <v>15</v>
      </c>
      <c r="F34" s="50" t="s">
        <v>16</v>
      </c>
      <c r="G34" s="50" t="s">
        <v>18</v>
      </c>
      <c r="H34" s="50" t="s">
        <v>19</v>
      </c>
      <c r="I34" s="50" t="s">
        <v>22</v>
      </c>
      <c r="J34" s="50" t="s">
        <v>23</v>
      </c>
      <c r="K34" s="50" t="s">
        <v>25</v>
      </c>
      <c r="L34" s="50" t="s">
        <v>26</v>
      </c>
      <c r="M34" s="50" t="s">
        <v>27</v>
      </c>
      <c r="N34" s="50" t="s">
        <v>28</v>
      </c>
      <c r="O34" s="258" t="s">
        <v>376</v>
      </c>
      <c r="P34" s="258" t="s">
        <v>377</v>
      </c>
      <c r="Q34" s="258" t="s">
        <v>378</v>
      </c>
      <c r="R34" s="258" t="s">
        <v>379</v>
      </c>
      <c r="S34" s="258" t="s">
        <v>380</v>
      </c>
      <c r="T34" s="258" t="s">
        <v>381</v>
      </c>
      <c r="U34" s="258" t="s">
        <v>382</v>
      </c>
      <c r="V34" s="258" t="s">
        <v>383</v>
      </c>
      <c r="W34" s="258" t="s">
        <v>384</v>
      </c>
      <c r="X34" s="258" t="s">
        <v>385</v>
      </c>
      <c r="Y34" s="258" t="s">
        <v>386</v>
      </c>
      <c r="Z34" s="258" t="s">
        <v>387</v>
      </c>
    </row>
    <row r="35" spans="1:26">
      <c r="A35" s="111" t="s">
        <v>101</v>
      </c>
      <c r="B35" s="280" t="s">
        <v>395</v>
      </c>
      <c r="C35" s="32"/>
      <c r="D35" s="292">
        <v>0</v>
      </c>
      <c r="E35" s="91">
        <f>($D$35*EBT!E48)/1000000</f>
        <v>0</v>
      </c>
      <c r="F35" s="91">
        <f>($D$35*EBT!F48)/1000000</f>
        <v>0</v>
      </c>
      <c r="G35" s="91">
        <f>($D$35*EBT!G48)/1000000</f>
        <v>0</v>
      </c>
      <c r="H35" s="91">
        <f>($D$35*EBT!H48)/1000000</f>
        <v>0</v>
      </c>
      <c r="I35" s="91">
        <f>($D$35*EBT!I48)/1000000</f>
        <v>0</v>
      </c>
      <c r="J35" s="91">
        <f>($D$35*EBT!J48)/1000000</f>
        <v>0</v>
      </c>
      <c r="K35" s="91">
        <f>($D$35*EBT!K48)/1000000</f>
        <v>0</v>
      </c>
      <c r="L35" s="91">
        <f>($D$35*EBT!L48)/1000000</f>
        <v>0</v>
      </c>
      <c r="M35" s="91">
        <f>($D$35*EBT!M48)/1000000</f>
        <v>0</v>
      </c>
      <c r="N35" s="91">
        <f>($D$35*EBT!N48)/1000000</f>
        <v>0</v>
      </c>
      <c r="O35" s="91">
        <f>($D$35*EBT!O48)/1000000</f>
        <v>0</v>
      </c>
      <c r="P35" s="91">
        <f>($D$35*EBT!P48)/1000000</f>
        <v>0</v>
      </c>
      <c r="Q35" s="91">
        <f>($D$35*EBT!Q48)/1000000</f>
        <v>0</v>
      </c>
      <c r="R35" s="91">
        <f>($D$35*EBT!R48)/1000000</f>
        <v>0</v>
      </c>
      <c r="S35" s="91">
        <f>($D$35*EBT!S48)/1000000</f>
        <v>0</v>
      </c>
      <c r="T35" s="91">
        <f>($D$35*EBT!T48)/1000000</f>
        <v>0</v>
      </c>
      <c r="U35" s="91">
        <f>($D$35*EBT!U48)/1000000</f>
        <v>0</v>
      </c>
      <c r="V35" s="91">
        <f>($D$35*EBT!V48)/1000000</f>
        <v>0</v>
      </c>
      <c r="W35" s="91">
        <f>($D$35*EBT!W48)/1000000</f>
        <v>0</v>
      </c>
      <c r="X35" s="91">
        <f>($D$35*EBT!X48)/1000000</f>
        <v>0</v>
      </c>
      <c r="Y35" s="91">
        <f>($D$35*EBT!Y48)/1000000</f>
        <v>0</v>
      </c>
      <c r="Z35" s="91">
        <f>($D$35*EBT!Z48)/1000000</f>
        <v>0</v>
      </c>
    </row>
    <row r="36" spans="1:26">
      <c r="A36" s="111" t="s">
        <v>102</v>
      </c>
      <c r="B36" s="10"/>
      <c r="C36" s="32"/>
      <c r="D36" s="73"/>
      <c r="E36" s="85"/>
      <c r="F36" s="85"/>
      <c r="G36" s="85"/>
      <c r="H36" s="85"/>
      <c r="I36" s="85"/>
      <c r="J36" s="94"/>
      <c r="K36" s="86"/>
      <c r="L36" s="86"/>
      <c r="M36" s="86"/>
      <c r="N36" s="86"/>
      <c r="O36" s="86"/>
      <c r="P36" s="86"/>
      <c r="Q36" s="86"/>
      <c r="R36" s="86"/>
      <c r="S36" s="86"/>
      <c r="T36" s="86"/>
      <c r="U36" s="86"/>
      <c r="V36" s="86"/>
      <c r="W36" s="86"/>
      <c r="X36" s="86"/>
      <c r="Y36" s="86"/>
      <c r="Z36" s="86"/>
    </row>
    <row r="37" spans="1:26">
      <c r="A37" s="111" t="s">
        <v>103</v>
      </c>
      <c r="B37" s="10"/>
      <c r="C37" s="32"/>
      <c r="D37" s="73"/>
      <c r="E37" s="85"/>
      <c r="F37" s="85"/>
      <c r="G37" s="85"/>
      <c r="H37" s="85"/>
      <c r="I37" s="85"/>
      <c r="J37" s="94"/>
      <c r="K37" s="86"/>
      <c r="L37" s="86"/>
      <c r="M37" s="86"/>
      <c r="N37" s="86"/>
      <c r="O37" s="86"/>
      <c r="P37" s="86"/>
      <c r="Q37" s="86"/>
      <c r="R37" s="86"/>
      <c r="S37" s="86"/>
      <c r="T37" s="86"/>
      <c r="U37" s="86"/>
      <c r="V37" s="86"/>
      <c r="W37" s="86"/>
      <c r="X37" s="86"/>
      <c r="Y37" s="86"/>
      <c r="Z37" s="86"/>
    </row>
    <row r="38" spans="1:26">
      <c r="A38" s="111" t="s">
        <v>104</v>
      </c>
      <c r="B38" s="10"/>
      <c r="C38" s="229"/>
      <c r="D38" s="228"/>
      <c r="E38" s="230"/>
      <c r="F38" s="230"/>
      <c r="G38" s="230"/>
      <c r="H38" s="230"/>
      <c r="I38" s="230"/>
      <c r="J38" s="94"/>
      <c r="K38" s="231"/>
      <c r="L38" s="231"/>
      <c r="M38" s="231"/>
      <c r="N38" s="231"/>
      <c r="O38" s="231"/>
      <c r="P38" s="231"/>
      <c r="Q38" s="231"/>
      <c r="R38" s="231"/>
      <c r="S38" s="231"/>
      <c r="T38" s="231"/>
      <c r="U38" s="231"/>
      <c r="V38" s="231"/>
      <c r="W38" s="231"/>
      <c r="X38" s="231"/>
      <c r="Y38" s="231"/>
      <c r="Z38" s="231"/>
    </row>
    <row r="39" spans="1:26">
      <c r="A39" s="111" t="s">
        <v>225</v>
      </c>
      <c r="B39" s="10"/>
      <c r="C39" s="229"/>
      <c r="D39" s="228"/>
      <c r="E39" s="230"/>
      <c r="F39" s="230"/>
      <c r="G39" s="230"/>
      <c r="H39" s="230"/>
      <c r="I39" s="230"/>
      <c r="J39" s="94"/>
      <c r="K39" s="231"/>
      <c r="L39" s="231"/>
      <c r="M39" s="231"/>
      <c r="N39" s="231"/>
      <c r="O39" s="231"/>
      <c r="P39" s="231"/>
      <c r="Q39" s="231"/>
      <c r="R39" s="231"/>
      <c r="S39" s="231"/>
      <c r="T39" s="231"/>
      <c r="U39" s="231"/>
      <c r="V39" s="231"/>
      <c r="W39" s="231"/>
      <c r="X39" s="231"/>
      <c r="Y39" s="231"/>
      <c r="Z39" s="231"/>
    </row>
    <row r="40" spans="1:26">
      <c r="A40" s="111" t="s">
        <v>226</v>
      </c>
      <c r="B40" s="10"/>
      <c r="C40" s="229"/>
      <c r="D40" s="228"/>
      <c r="E40" s="230"/>
      <c r="F40" s="230"/>
      <c r="G40" s="230"/>
      <c r="H40" s="230"/>
      <c r="I40" s="230"/>
      <c r="J40" s="94"/>
      <c r="K40" s="231"/>
      <c r="L40" s="231"/>
      <c r="M40" s="231"/>
      <c r="N40" s="231"/>
      <c r="O40" s="231"/>
      <c r="P40" s="231"/>
      <c r="Q40" s="231"/>
      <c r="R40" s="231"/>
      <c r="S40" s="231"/>
      <c r="T40" s="231"/>
      <c r="U40" s="231"/>
      <c r="V40" s="231"/>
      <c r="W40" s="231"/>
      <c r="X40" s="231"/>
      <c r="Y40" s="231"/>
      <c r="Z40" s="231"/>
    </row>
    <row r="41" spans="1:26">
      <c r="A41" s="111" t="s">
        <v>227</v>
      </c>
      <c r="B41" s="10"/>
      <c r="C41" s="229"/>
      <c r="D41" s="228"/>
      <c r="E41" s="230"/>
      <c r="F41" s="230"/>
      <c r="G41" s="230"/>
      <c r="H41" s="230"/>
      <c r="I41" s="230"/>
      <c r="J41" s="94"/>
      <c r="K41" s="231"/>
      <c r="L41" s="231"/>
      <c r="M41" s="231"/>
      <c r="N41" s="231"/>
      <c r="O41" s="231"/>
      <c r="P41" s="231"/>
      <c r="Q41" s="231"/>
      <c r="R41" s="231"/>
      <c r="S41" s="231"/>
      <c r="T41" s="231"/>
      <c r="U41" s="231"/>
      <c r="V41" s="231"/>
      <c r="W41" s="231"/>
      <c r="X41" s="231"/>
      <c r="Y41" s="231"/>
      <c r="Z41" s="231"/>
    </row>
    <row r="42" spans="1:26">
      <c r="A42" s="111" t="s">
        <v>228</v>
      </c>
      <c r="B42" s="10"/>
      <c r="C42" s="229"/>
      <c r="D42" s="228"/>
      <c r="E42" s="230"/>
      <c r="F42" s="230"/>
      <c r="G42" s="230"/>
      <c r="H42" s="230"/>
      <c r="I42" s="230"/>
      <c r="J42" s="94"/>
      <c r="K42" s="231"/>
      <c r="L42" s="231"/>
      <c r="M42" s="231"/>
      <c r="N42" s="231"/>
      <c r="O42" s="231"/>
      <c r="P42" s="231"/>
      <c r="Q42" s="231"/>
      <c r="R42" s="231"/>
      <c r="S42" s="231"/>
      <c r="T42" s="231"/>
      <c r="U42" s="231"/>
      <c r="V42" s="231"/>
      <c r="W42" s="231"/>
      <c r="X42" s="231"/>
      <c r="Y42" s="231"/>
      <c r="Z42" s="231"/>
    </row>
    <row r="43" spans="1:26">
      <c r="A43" s="111" t="s">
        <v>105</v>
      </c>
      <c r="B43" s="10"/>
      <c r="C43" s="229"/>
      <c r="D43" s="228"/>
      <c r="E43" s="230"/>
      <c r="F43" s="230"/>
      <c r="G43" s="230"/>
      <c r="H43" s="230"/>
      <c r="I43" s="230"/>
      <c r="J43" s="94"/>
      <c r="K43" s="231"/>
      <c r="L43" s="231"/>
      <c r="M43" s="231"/>
      <c r="N43" s="231"/>
      <c r="O43" s="231"/>
      <c r="P43" s="231"/>
      <c r="Q43" s="231"/>
      <c r="R43" s="231"/>
      <c r="S43" s="231"/>
      <c r="T43" s="231"/>
      <c r="U43" s="231"/>
      <c r="V43" s="231"/>
      <c r="W43" s="231"/>
      <c r="X43" s="231"/>
      <c r="Y43" s="231"/>
      <c r="Z43" s="231"/>
    </row>
    <row r="44" spans="1:26">
      <c r="A44" s="111" t="s">
        <v>106</v>
      </c>
      <c r="B44" s="10"/>
      <c r="C44" s="32"/>
      <c r="D44" s="73"/>
      <c r="E44" s="85"/>
      <c r="F44" s="85"/>
      <c r="G44" s="85"/>
      <c r="H44" s="85"/>
      <c r="I44" s="85"/>
      <c r="J44" s="94"/>
      <c r="K44" s="86"/>
      <c r="L44" s="86"/>
      <c r="M44" s="86"/>
      <c r="N44" s="86"/>
      <c r="O44" s="86"/>
      <c r="P44" s="86"/>
      <c r="Q44" s="86"/>
      <c r="R44" s="86"/>
      <c r="S44" s="86"/>
      <c r="T44" s="86"/>
      <c r="U44" s="86"/>
      <c r="V44" s="86"/>
      <c r="W44" s="86"/>
      <c r="X44" s="86"/>
      <c r="Y44" s="86"/>
      <c r="Z44" s="86"/>
    </row>
    <row r="45" spans="1:26">
      <c r="A45" s="111" t="s">
        <v>107</v>
      </c>
      <c r="B45" s="10"/>
      <c r="C45" s="32"/>
      <c r="D45" s="73"/>
      <c r="E45" s="85"/>
      <c r="F45" s="85"/>
      <c r="G45" s="85"/>
      <c r="H45" s="85"/>
      <c r="I45" s="85"/>
      <c r="J45" s="94"/>
      <c r="K45" s="86"/>
      <c r="L45" s="86"/>
      <c r="M45" s="86"/>
      <c r="N45" s="86"/>
      <c r="O45" s="86"/>
      <c r="P45" s="86"/>
      <c r="Q45" s="86"/>
      <c r="R45" s="86"/>
      <c r="S45" s="86"/>
      <c r="T45" s="86"/>
      <c r="U45" s="86"/>
      <c r="V45" s="86"/>
      <c r="W45" s="86"/>
      <c r="X45" s="86"/>
      <c r="Y45" s="86"/>
      <c r="Z45" s="86"/>
    </row>
    <row r="46" spans="1:26">
      <c r="A46" s="111" t="s">
        <v>108</v>
      </c>
      <c r="B46" s="10"/>
      <c r="C46" s="229"/>
      <c r="D46" s="228"/>
      <c r="E46" s="230"/>
      <c r="F46" s="230"/>
      <c r="G46" s="230"/>
      <c r="H46" s="230"/>
      <c r="I46" s="230"/>
      <c r="J46" s="94"/>
      <c r="K46" s="231"/>
      <c r="L46" s="231"/>
      <c r="M46" s="231"/>
      <c r="N46" s="231"/>
      <c r="O46" s="231"/>
      <c r="P46" s="231"/>
      <c r="Q46" s="231"/>
      <c r="R46" s="231"/>
      <c r="S46" s="231"/>
      <c r="T46" s="231"/>
      <c r="U46" s="231"/>
      <c r="V46" s="231"/>
      <c r="W46" s="231"/>
      <c r="X46" s="231"/>
      <c r="Y46" s="231"/>
      <c r="Z46" s="231"/>
    </row>
    <row r="47" spans="1:26">
      <c r="A47" s="111" t="s">
        <v>229</v>
      </c>
      <c r="B47" s="10"/>
      <c r="C47" s="32"/>
      <c r="D47" s="73"/>
      <c r="E47" s="85"/>
      <c r="F47" s="85"/>
      <c r="G47" s="85"/>
      <c r="H47" s="85"/>
      <c r="I47" s="85"/>
      <c r="J47" s="94"/>
      <c r="K47" s="86"/>
      <c r="L47" s="86"/>
      <c r="M47" s="86"/>
      <c r="N47" s="86"/>
      <c r="O47" s="86"/>
      <c r="P47" s="86"/>
      <c r="Q47" s="86"/>
      <c r="R47" s="86"/>
      <c r="S47" s="86"/>
      <c r="T47" s="86"/>
      <c r="U47" s="86"/>
      <c r="V47" s="86"/>
      <c r="W47" s="86"/>
      <c r="X47" s="86"/>
      <c r="Y47" s="86"/>
      <c r="Z47" s="86"/>
    </row>
    <row r="48" spans="1:26">
      <c r="A48" s="206" t="s">
        <v>230</v>
      </c>
      <c r="B48" s="10"/>
      <c r="C48" s="32"/>
      <c r="D48" s="73"/>
      <c r="E48" s="85"/>
      <c r="F48" s="85"/>
      <c r="G48" s="85"/>
      <c r="H48" s="85"/>
      <c r="I48" s="85"/>
      <c r="J48" s="94"/>
      <c r="K48" s="86"/>
      <c r="L48" s="86"/>
      <c r="M48" s="86"/>
      <c r="N48" s="86"/>
      <c r="O48" s="86"/>
      <c r="P48" s="86"/>
      <c r="Q48" s="86"/>
      <c r="R48" s="86"/>
      <c r="S48" s="86"/>
      <c r="T48" s="86"/>
      <c r="U48" s="86"/>
      <c r="V48" s="86"/>
      <c r="W48" s="86"/>
      <c r="X48" s="86"/>
      <c r="Y48" s="86"/>
      <c r="Z48" s="86"/>
    </row>
    <row r="49" spans="1:26">
      <c r="A49" s="250"/>
      <c r="B49" s="35"/>
      <c r="C49" s="35"/>
      <c r="D49" s="69"/>
      <c r="E49" s="75"/>
      <c r="F49" s="75"/>
      <c r="G49" s="75"/>
      <c r="H49" s="75"/>
      <c r="I49" s="75"/>
      <c r="J49" s="75"/>
      <c r="K49" s="76"/>
      <c r="L49" s="76"/>
      <c r="M49" s="76"/>
      <c r="N49" s="76"/>
      <c r="O49" s="76"/>
      <c r="P49" s="76"/>
      <c r="Q49" s="76"/>
      <c r="R49" s="76"/>
      <c r="S49" s="76"/>
      <c r="T49" s="76"/>
      <c r="U49" s="76"/>
      <c r="V49" s="76"/>
      <c r="W49" s="76"/>
      <c r="X49" s="76"/>
      <c r="Y49" s="76"/>
      <c r="Z49" s="262"/>
    </row>
    <row r="50" spans="1:26">
      <c r="A50" s="111"/>
      <c r="B50" s="22" t="s">
        <v>267</v>
      </c>
      <c r="D50" s="22"/>
      <c r="E50" s="82"/>
      <c r="F50" s="82"/>
      <c r="G50" s="82"/>
      <c r="H50" s="82"/>
      <c r="I50" s="82"/>
      <c r="J50" s="82"/>
      <c r="K50" s="79"/>
      <c r="L50" s="79"/>
      <c r="M50" s="79"/>
      <c r="N50" s="79"/>
      <c r="O50" s="79"/>
      <c r="P50" s="79"/>
      <c r="Q50" s="79"/>
      <c r="R50" s="79"/>
      <c r="S50" s="79"/>
      <c r="T50" s="79"/>
      <c r="U50" s="79"/>
      <c r="V50" s="79"/>
      <c r="W50" s="79"/>
      <c r="X50" s="79"/>
      <c r="Y50" s="79"/>
      <c r="Z50" s="80"/>
    </row>
    <row r="51" spans="1:26">
      <c r="A51" s="111"/>
      <c r="B51" s="16" t="s">
        <v>32</v>
      </c>
      <c r="D51" s="63" t="s">
        <v>94</v>
      </c>
      <c r="E51" s="50" t="s">
        <v>15</v>
      </c>
      <c r="F51" s="50" t="s">
        <v>16</v>
      </c>
      <c r="G51" s="50" t="s">
        <v>18</v>
      </c>
      <c r="H51" s="50" t="s">
        <v>19</v>
      </c>
      <c r="I51" s="50" t="s">
        <v>22</v>
      </c>
      <c r="J51" s="50" t="s">
        <v>23</v>
      </c>
      <c r="K51" s="50" t="s">
        <v>25</v>
      </c>
      <c r="L51" s="50" t="s">
        <v>26</v>
      </c>
      <c r="M51" s="50" t="s">
        <v>27</v>
      </c>
      <c r="N51" s="50" t="s">
        <v>28</v>
      </c>
      <c r="O51" s="258" t="s">
        <v>376</v>
      </c>
      <c r="P51" s="258" t="s">
        <v>377</v>
      </c>
      <c r="Q51" s="258" t="s">
        <v>378</v>
      </c>
      <c r="R51" s="258" t="s">
        <v>379</v>
      </c>
      <c r="S51" s="258" t="s">
        <v>380</v>
      </c>
      <c r="T51" s="258" t="s">
        <v>381</v>
      </c>
      <c r="U51" s="258" t="s">
        <v>382</v>
      </c>
      <c r="V51" s="258" t="s">
        <v>383</v>
      </c>
      <c r="W51" s="258" t="s">
        <v>384</v>
      </c>
      <c r="X51" s="258" t="s">
        <v>385</v>
      </c>
      <c r="Y51" s="258" t="s">
        <v>386</v>
      </c>
      <c r="Z51" s="258" t="s">
        <v>387</v>
      </c>
    </row>
    <row r="52" spans="1:26">
      <c r="A52" s="111" t="s">
        <v>336</v>
      </c>
      <c r="B52" s="280" t="s">
        <v>403</v>
      </c>
      <c r="C52" s="295"/>
      <c r="D52" s="292">
        <v>0</v>
      </c>
      <c r="E52" s="91">
        <f>($D$52*EBT!E67)/1000000</f>
        <v>0</v>
      </c>
      <c r="F52" s="91">
        <f>($D$52*EBT!F67)/1000000</f>
        <v>0</v>
      </c>
      <c r="G52" s="91">
        <f>($D$52*EBT!G67)/1000000</f>
        <v>0</v>
      </c>
      <c r="H52" s="91">
        <f>($D$52*EBT!H67)/1000000</f>
        <v>0</v>
      </c>
      <c r="I52" s="91">
        <f>($D$52*EBT!I67)/1000000</f>
        <v>0</v>
      </c>
      <c r="J52" s="91">
        <f>($D$52*EBT!J67)/1000000</f>
        <v>0</v>
      </c>
      <c r="K52" s="91">
        <f>($D$52*EBT!K67)/1000000</f>
        <v>0</v>
      </c>
      <c r="L52" s="91">
        <f>($D$52*EBT!L67)/1000000</f>
        <v>0</v>
      </c>
      <c r="M52" s="91">
        <f>($D$52*EBT!M67)/1000000</f>
        <v>0</v>
      </c>
      <c r="N52" s="91">
        <f>($D$52*EBT!N67)/1000000</f>
        <v>0</v>
      </c>
      <c r="O52" s="91">
        <f>($D$52*EBT!O67)/1000000</f>
        <v>0</v>
      </c>
      <c r="P52" s="91">
        <f>($D$52*EBT!P67)/1000000</f>
        <v>0</v>
      </c>
      <c r="Q52" s="91">
        <f>($D$52*EBT!Q67)/1000000</f>
        <v>0</v>
      </c>
      <c r="R52" s="91">
        <f>($D$52*EBT!R67)/1000000</f>
        <v>0</v>
      </c>
      <c r="S52" s="91">
        <f>($D$52*EBT!S67)/1000000</f>
        <v>0</v>
      </c>
      <c r="T52" s="91">
        <f>($D$52*EBT!T67)/1000000</f>
        <v>0</v>
      </c>
      <c r="U52" s="91">
        <f>($D$52*EBT!U67)/1000000</f>
        <v>0</v>
      </c>
      <c r="V52" s="91">
        <f>($D$52*EBT!V67)/1000000</f>
        <v>0</v>
      </c>
      <c r="W52" s="91">
        <f>($D$52*EBT!W67)/1000000</f>
        <v>0</v>
      </c>
      <c r="X52" s="91">
        <f>($D$52*EBT!X67)/1000000</f>
        <v>0</v>
      </c>
      <c r="Y52" s="91">
        <f>($D$52*EBT!Y67)/1000000</f>
        <v>0</v>
      </c>
      <c r="Z52" s="91">
        <f>($D$52*EBT!Z67)/1000000</f>
        <v>0</v>
      </c>
    </row>
    <row r="53" spans="1:26">
      <c r="A53" s="111" t="s">
        <v>337</v>
      </c>
      <c r="B53" s="280" t="s">
        <v>404</v>
      </c>
      <c r="C53" s="295"/>
      <c r="D53" s="292">
        <v>0</v>
      </c>
      <c r="E53" s="91">
        <f>($D$53*EBT!E68)/1000000</f>
        <v>0</v>
      </c>
      <c r="F53" s="91">
        <f>($D$53*EBT!F68)/1000000</f>
        <v>0</v>
      </c>
      <c r="G53" s="91">
        <f>($D$53*EBT!G68)/1000000</f>
        <v>0</v>
      </c>
      <c r="H53" s="91">
        <f>($D$53*EBT!H68)/1000000</f>
        <v>0</v>
      </c>
      <c r="I53" s="91">
        <f>($D$53*EBT!I68)/1000000</f>
        <v>0</v>
      </c>
      <c r="J53" s="91">
        <f>($D$53*EBT!J68)/1000000</f>
        <v>0</v>
      </c>
      <c r="K53" s="91">
        <f>($D$53*EBT!K68)/1000000</f>
        <v>0</v>
      </c>
      <c r="L53" s="91">
        <f>($D$53*EBT!L68)/1000000</f>
        <v>0</v>
      </c>
      <c r="M53" s="91">
        <f>($D$53*EBT!M68)/1000000</f>
        <v>0</v>
      </c>
      <c r="N53" s="91">
        <f>($D$53*EBT!N68)/1000000</f>
        <v>0</v>
      </c>
      <c r="O53" s="91">
        <f>($D$53*EBT!O68)/1000000</f>
        <v>0</v>
      </c>
      <c r="P53" s="91">
        <f>($D$53*EBT!P68)/1000000</f>
        <v>0</v>
      </c>
      <c r="Q53" s="91">
        <f>($D$53*EBT!Q68)/1000000</f>
        <v>0</v>
      </c>
      <c r="R53" s="91">
        <f>($D$53*EBT!R68)/1000000</f>
        <v>0</v>
      </c>
      <c r="S53" s="91">
        <f>($D$53*EBT!S68)/1000000</f>
        <v>0</v>
      </c>
      <c r="T53" s="91">
        <f>($D$53*EBT!T68)/1000000</f>
        <v>0</v>
      </c>
      <c r="U53" s="91">
        <f>($D$53*EBT!U68)/1000000</f>
        <v>0</v>
      </c>
      <c r="V53" s="91">
        <f>($D$53*EBT!V68)/1000000</f>
        <v>0</v>
      </c>
      <c r="W53" s="91">
        <f>($D$53*EBT!W68)/1000000</f>
        <v>0</v>
      </c>
      <c r="X53" s="91">
        <f>($D$53*EBT!X68)/1000000</f>
        <v>0</v>
      </c>
      <c r="Y53" s="91">
        <f>($D$53*EBT!Y68)/1000000</f>
        <v>0</v>
      </c>
      <c r="Z53" s="91">
        <f>($D$53*EBT!Z68)/1000000</f>
        <v>0</v>
      </c>
    </row>
    <row r="54" spans="1:26">
      <c r="A54" s="111" t="s">
        <v>338</v>
      </c>
      <c r="B54" s="280" t="s">
        <v>405</v>
      </c>
      <c r="C54" s="295"/>
      <c r="D54" s="292">
        <v>0</v>
      </c>
      <c r="E54" s="91">
        <f>($D$54*EBT!E69)/1000000</f>
        <v>0</v>
      </c>
      <c r="F54" s="91">
        <f>($D$54*EBT!F69)/1000000</f>
        <v>0</v>
      </c>
      <c r="G54" s="91">
        <f>($D$54*EBT!G69)/1000000</f>
        <v>0</v>
      </c>
      <c r="H54" s="91">
        <f>($D$54*EBT!H69)/1000000</f>
        <v>0</v>
      </c>
      <c r="I54" s="91">
        <f>($D$54*EBT!I69)/1000000</f>
        <v>0</v>
      </c>
      <c r="J54" s="91">
        <f>($D$54*EBT!J69)/1000000</f>
        <v>0</v>
      </c>
      <c r="K54" s="91">
        <f>($D$54*EBT!K69)/1000000</f>
        <v>0</v>
      </c>
      <c r="L54" s="91">
        <f>($D$54*EBT!L69)/1000000</f>
        <v>0</v>
      </c>
      <c r="M54" s="91">
        <f>($D$54*EBT!M69)/1000000</f>
        <v>0</v>
      </c>
      <c r="N54" s="91">
        <f>($D$54*EBT!N69)/1000000</f>
        <v>0</v>
      </c>
      <c r="O54" s="91">
        <f>($D$54*EBT!O69)/1000000</f>
        <v>0</v>
      </c>
      <c r="P54" s="91">
        <f>($D$54*EBT!P69)/1000000</f>
        <v>0</v>
      </c>
      <c r="Q54" s="91">
        <f>($D$54*EBT!Q69)/1000000</f>
        <v>0</v>
      </c>
      <c r="R54" s="91">
        <f>($D$54*EBT!R69)/1000000</f>
        <v>0</v>
      </c>
      <c r="S54" s="91">
        <f>($D$54*EBT!S69)/1000000</f>
        <v>0</v>
      </c>
      <c r="T54" s="91">
        <f>($D$54*EBT!T69)/1000000</f>
        <v>0</v>
      </c>
      <c r="U54" s="91">
        <f>($D$54*EBT!U69)/1000000</f>
        <v>0</v>
      </c>
      <c r="V54" s="91">
        <f>($D$54*EBT!V69)/1000000</f>
        <v>0</v>
      </c>
      <c r="W54" s="91">
        <f>($D$54*EBT!W69)/1000000</f>
        <v>0</v>
      </c>
      <c r="X54" s="91">
        <f>($D$54*EBT!X69)/1000000</f>
        <v>0</v>
      </c>
      <c r="Y54" s="91">
        <f>($D$54*EBT!Y69)/1000000</f>
        <v>0</v>
      </c>
      <c r="Z54" s="91">
        <f>($D$54*EBT!Z69)/1000000</f>
        <v>0</v>
      </c>
    </row>
    <row r="55" spans="1:26">
      <c r="A55" s="111" t="s">
        <v>340</v>
      </c>
      <c r="B55" s="280" t="s">
        <v>406</v>
      </c>
      <c r="C55" s="295"/>
      <c r="D55" s="292">
        <v>0</v>
      </c>
      <c r="E55" s="91">
        <f>($D$55*EBT!E70)/1000000</f>
        <v>0</v>
      </c>
      <c r="F55" s="91">
        <f>($D$55*EBT!F70)/1000000</f>
        <v>0</v>
      </c>
      <c r="G55" s="91">
        <f>($D$55*EBT!G70)/1000000</f>
        <v>0</v>
      </c>
      <c r="H55" s="91">
        <f>($D$55*EBT!H70)/1000000</f>
        <v>0</v>
      </c>
      <c r="I55" s="91">
        <f>($D$55*EBT!I70)/1000000</f>
        <v>0</v>
      </c>
      <c r="J55" s="91">
        <f>($D$55*EBT!J70)/1000000</f>
        <v>0</v>
      </c>
      <c r="K55" s="91">
        <f>($D$55*EBT!K70)/1000000</f>
        <v>0</v>
      </c>
      <c r="L55" s="91">
        <f>($D$55*EBT!L70)/1000000</f>
        <v>0</v>
      </c>
      <c r="M55" s="91">
        <f>($D$55*EBT!M70)/1000000</f>
        <v>0</v>
      </c>
      <c r="N55" s="91">
        <f>($D$55*EBT!N70)/1000000</f>
        <v>0</v>
      </c>
      <c r="O55" s="91">
        <f>($D$55*EBT!O70)/1000000</f>
        <v>0</v>
      </c>
      <c r="P55" s="91">
        <f>($D$55*EBT!P70)/1000000</f>
        <v>0</v>
      </c>
      <c r="Q55" s="91">
        <f>($D$55*EBT!Q70)/1000000</f>
        <v>0</v>
      </c>
      <c r="R55" s="91">
        <f>($D$55*EBT!R70)/1000000</f>
        <v>0</v>
      </c>
      <c r="S55" s="91">
        <f>($D$55*EBT!S70)/1000000</f>
        <v>0</v>
      </c>
      <c r="T55" s="91">
        <f>($D$55*EBT!T70)/1000000</f>
        <v>0</v>
      </c>
      <c r="U55" s="91">
        <f>($D$55*EBT!U70)/1000000</f>
        <v>0</v>
      </c>
      <c r="V55" s="91">
        <f>($D$55*EBT!V70)/1000000</f>
        <v>0</v>
      </c>
      <c r="W55" s="91">
        <f>($D$55*EBT!W70)/1000000</f>
        <v>0</v>
      </c>
      <c r="X55" s="91">
        <f>($D$55*EBT!X70)/1000000</f>
        <v>0</v>
      </c>
      <c r="Y55" s="91">
        <f>($D$55*EBT!Y70)/1000000</f>
        <v>0</v>
      </c>
      <c r="Z55" s="91">
        <f>($D$55*EBT!Z70)/1000000</f>
        <v>0</v>
      </c>
    </row>
    <row r="56" spans="1:26">
      <c r="A56" s="111" t="s">
        <v>341</v>
      </c>
      <c r="B56" s="280" t="s">
        <v>407</v>
      </c>
      <c r="C56" s="295"/>
      <c r="D56" s="292">
        <v>0</v>
      </c>
      <c r="E56" s="91">
        <f>($D$56*EBT!E71)/1000000</f>
        <v>0</v>
      </c>
      <c r="F56" s="91">
        <f>($D$56*EBT!F71)/1000000</f>
        <v>0</v>
      </c>
      <c r="G56" s="91">
        <f>($D$56*EBT!G71)/1000000</f>
        <v>0</v>
      </c>
      <c r="H56" s="91">
        <f>($D$56*EBT!H71)/1000000</f>
        <v>0</v>
      </c>
      <c r="I56" s="91">
        <f>($D$56*EBT!I71)/1000000</f>
        <v>0</v>
      </c>
      <c r="J56" s="91">
        <f>($D$56*EBT!J71)/1000000</f>
        <v>0</v>
      </c>
      <c r="K56" s="91">
        <f>($D$56*EBT!K71)/1000000</f>
        <v>0</v>
      </c>
      <c r="L56" s="91">
        <f>($D$56*EBT!L71)/1000000</f>
        <v>0</v>
      </c>
      <c r="M56" s="91">
        <f>($D$56*EBT!M71)/1000000</f>
        <v>0</v>
      </c>
      <c r="N56" s="91">
        <f>($D$56*EBT!N71)/1000000</f>
        <v>0</v>
      </c>
      <c r="O56" s="91">
        <f>($D$56*EBT!O71)/1000000</f>
        <v>0</v>
      </c>
      <c r="P56" s="91">
        <f>($D$56*EBT!P71)/1000000</f>
        <v>0</v>
      </c>
      <c r="Q56" s="91">
        <f>($D$56*EBT!Q71)/1000000</f>
        <v>0</v>
      </c>
      <c r="R56" s="91">
        <f>($D$56*EBT!R71)/1000000</f>
        <v>0</v>
      </c>
      <c r="S56" s="91">
        <f>($D$56*EBT!S71)/1000000</f>
        <v>0</v>
      </c>
      <c r="T56" s="91">
        <f>($D$56*EBT!T71)/1000000</f>
        <v>0</v>
      </c>
      <c r="U56" s="91">
        <f>($D$56*EBT!U71)/1000000</f>
        <v>0</v>
      </c>
      <c r="V56" s="91">
        <f>($D$56*EBT!V71)/1000000</f>
        <v>0</v>
      </c>
      <c r="W56" s="91">
        <f>($D$56*EBT!W71)/1000000</f>
        <v>0</v>
      </c>
      <c r="X56" s="91">
        <f>($D$56*EBT!X71)/1000000</f>
        <v>0</v>
      </c>
      <c r="Y56" s="91">
        <f>($D$56*EBT!Y71)/1000000</f>
        <v>0</v>
      </c>
      <c r="Z56" s="91">
        <f>($D$56*EBT!Z71)/1000000</f>
        <v>0</v>
      </c>
    </row>
    <row r="57" spans="1:26">
      <c r="A57" s="111" t="s">
        <v>339</v>
      </c>
      <c r="B57" s="280" t="s">
        <v>408</v>
      </c>
      <c r="C57" s="295"/>
      <c r="D57" s="292">
        <v>0</v>
      </c>
      <c r="E57" s="91">
        <f>($D$57*EBT!E72)/1000000</f>
        <v>0</v>
      </c>
      <c r="F57" s="91">
        <f>($D$57*EBT!F72)/1000000</f>
        <v>0</v>
      </c>
      <c r="G57" s="91">
        <f>($D$57*EBT!G72)/1000000</f>
        <v>0</v>
      </c>
      <c r="H57" s="91">
        <f>($D$57*EBT!H72)/1000000</f>
        <v>0</v>
      </c>
      <c r="I57" s="91">
        <f>($D$57*EBT!I72)/1000000</f>
        <v>0</v>
      </c>
      <c r="J57" s="91">
        <f>($D$57*EBT!J72)/1000000</f>
        <v>0</v>
      </c>
      <c r="K57" s="91">
        <f>($D$57*EBT!K72)/1000000</f>
        <v>0</v>
      </c>
      <c r="L57" s="91">
        <f>($D$57*EBT!L72)/1000000</f>
        <v>0</v>
      </c>
      <c r="M57" s="91">
        <f>($D$57*EBT!M72)/1000000</f>
        <v>0</v>
      </c>
      <c r="N57" s="91">
        <f>($D$57*EBT!N72)/1000000</f>
        <v>0</v>
      </c>
      <c r="O57" s="91">
        <f>($D$57*EBT!O72)/1000000</f>
        <v>0</v>
      </c>
      <c r="P57" s="91">
        <f>($D$57*EBT!P72)/1000000</f>
        <v>0</v>
      </c>
      <c r="Q57" s="91">
        <f>($D$57*EBT!Q72)/1000000</f>
        <v>0</v>
      </c>
      <c r="R57" s="91">
        <f>($D$57*EBT!R72)/1000000</f>
        <v>0</v>
      </c>
      <c r="S57" s="91">
        <f>($D$57*EBT!S72)/1000000</f>
        <v>0</v>
      </c>
      <c r="T57" s="91">
        <f>($D$57*EBT!T72)/1000000</f>
        <v>0</v>
      </c>
      <c r="U57" s="91">
        <f>($D$57*EBT!U72)/1000000</f>
        <v>0</v>
      </c>
      <c r="V57" s="91">
        <f>($D$57*EBT!V72)/1000000</f>
        <v>0</v>
      </c>
      <c r="W57" s="91">
        <f>($D$57*EBT!W72)/1000000</f>
        <v>0</v>
      </c>
      <c r="X57" s="91">
        <f>($D$57*EBT!X72)/1000000</f>
        <v>0</v>
      </c>
      <c r="Y57" s="91">
        <f>($D$57*EBT!Y72)/1000000</f>
        <v>0</v>
      </c>
      <c r="Z57" s="91">
        <f>($D$57*EBT!Z72)/1000000</f>
        <v>0</v>
      </c>
    </row>
    <row r="58" spans="1:26">
      <c r="A58" s="111" t="s">
        <v>439</v>
      </c>
      <c r="B58" s="288" t="s">
        <v>409</v>
      </c>
      <c r="C58" s="296"/>
      <c r="D58" s="292">
        <v>0</v>
      </c>
      <c r="E58" s="91">
        <f>($D$58*EBT!E73)/1000000</f>
        <v>0</v>
      </c>
      <c r="F58" s="91">
        <f>($D$58*EBT!F73)/1000000</f>
        <v>0</v>
      </c>
      <c r="G58" s="91">
        <f>($D$58*EBT!G73)/1000000</f>
        <v>0</v>
      </c>
      <c r="H58" s="91">
        <f>($D$58*EBT!H73)/1000000</f>
        <v>0</v>
      </c>
      <c r="I58" s="91">
        <f>($D$58*EBT!I73)/1000000</f>
        <v>0</v>
      </c>
      <c r="J58" s="91">
        <f>($D$58*EBT!J73)/1000000</f>
        <v>0</v>
      </c>
      <c r="K58" s="91">
        <f>($D$58*EBT!K73)/1000000</f>
        <v>0</v>
      </c>
      <c r="L58" s="91">
        <f>($D$58*EBT!L73)/1000000</f>
        <v>0</v>
      </c>
      <c r="M58" s="91">
        <f>($D$58*EBT!M73)/1000000</f>
        <v>0</v>
      </c>
      <c r="N58" s="91">
        <f>($D$58*EBT!N73)/1000000</f>
        <v>0</v>
      </c>
      <c r="O58" s="91">
        <f>($D$58*EBT!O73)/1000000</f>
        <v>0</v>
      </c>
      <c r="P58" s="91">
        <f>($D$58*EBT!P73)/1000000</f>
        <v>0</v>
      </c>
      <c r="Q58" s="91">
        <f>($D$58*EBT!Q73)/1000000</f>
        <v>0</v>
      </c>
      <c r="R58" s="91">
        <f>($D$58*EBT!R73)/1000000</f>
        <v>0</v>
      </c>
      <c r="S58" s="91">
        <f>($D$58*EBT!S73)/1000000</f>
        <v>0</v>
      </c>
      <c r="T58" s="91">
        <f>($D$58*EBT!T73)/1000000</f>
        <v>0</v>
      </c>
      <c r="U58" s="91">
        <f>($D$58*EBT!U73)/1000000</f>
        <v>0</v>
      </c>
      <c r="V58" s="91">
        <f>($D$58*EBT!V73)/1000000</f>
        <v>0</v>
      </c>
      <c r="W58" s="91">
        <f>($D$58*EBT!W73)/1000000</f>
        <v>0</v>
      </c>
      <c r="X58" s="91">
        <f>($D$58*EBT!X73)/1000000</f>
        <v>0</v>
      </c>
      <c r="Y58" s="91">
        <f>($D$58*EBT!Y73)/1000000</f>
        <v>0</v>
      </c>
      <c r="Z58" s="91">
        <f>($D$58*EBT!Z73)/1000000</f>
        <v>0</v>
      </c>
    </row>
    <row r="59" spans="1:26">
      <c r="A59" s="111" t="s">
        <v>440</v>
      </c>
      <c r="B59" s="288" t="s">
        <v>410</v>
      </c>
      <c r="C59" s="296"/>
      <c r="D59" s="292">
        <v>0</v>
      </c>
      <c r="E59" s="91">
        <f>($D$59*EBT!E74)/1000000</f>
        <v>0</v>
      </c>
      <c r="F59" s="91">
        <f>($D$59*EBT!F74)/1000000</f>
        <v>0</v>
      </c>
      <c r="G59" s="91">
        <f>($D$59*EBT!G74)/1000000</f>
        <v>0</v>
      </c>
      <c r="H59" s="91">
        <f>($D$59*EBT!H74)/1000000</f>
        <v>0</v>
      </c>
      <c r="I59" s="91">
        <f>($D$59*EBT!I74)/1000000</f>
        <v>0</v>
      </c>
      <c r="J59" s="91">
        <f>($D$59*EBT!J74)/1000000</f>
        <v>0</v>
      </c>
      <c r="K59" s="91">
        <f>($D$59*EBT!K74)/1000000</f>
        <v>0</v>
      </c>
      <c r="L59" s="91">
        <f>($D$59*EBT!L74)/1000000</f>
        <v>0</v>
      </c>
      <c r="M59" s="91">
        <f>($D$59*EBT!M74)/1000000</f>
        <v>0</v>
      </c>
      <c r="N59" s="91">
        <f>($D$59*EBT!N74)/1000000</f>
        <v>0</v>
      </c>
      <c r="O59" s="91">
        <f>($D$59*EBT!O74)/1000000</f>
        <v>0</v>
      </c>
      <c r="P59" s="91">
        <f>($D$59*EBT!P74)/1000000</f>
        <v>0</v>
      </c>
      <c r="Q59" s="91">
        <f>($D$59*EBT!Q74)/1000000</f>
        <v>0</v>
      </c>
      <c r="R59" s="91">
        <f>($D$59*EBT!R74)/1000000</f>
        <v>0</v>
      </c>
      <c r="S59" s="91">
        <f>($D$59*EBT!S74)/1000000</f>
        <v>0</v>
      </c>
      <c r="T59" s="91">
        <f>($D$59*EBT!T74)/1000000</f>
        <v>0</v>
      </c>
      <c r="U59" s="91">
        <f>($D$59*EBT!U74)/1000000</f>
        <v>0</v>
      </c>
      <c r="V59" s="91">
        <f>($D$59*EBT!V74)/1000000</f>
        <v>0</v>
      </c>
      <c r="W59" s="91">
        <f>($D$59*EBT!W74)/1000000</f>
        <v>0</v>
      </c>
      <c r="X59" s="91">
        <f>($D$59*EBT!X74)/1000000</f>
        <v>0</v>
      </c>
      <c r="Y59" s="91">
        <f>($D$59*EBT!Y74)/1000000</f>
        <v>0</v>
      </c>
      <c r="Z59" s="91">
        <f>($D$59*EBT!Z74)/1000000</f>
        <v>0</v>
      </c>
    </row>
    <row r="60" spans="1:26">
      <c r="A60" s="111" t="s">
        <v>441</v>
      </c>
      <c r="B60" s="288" t="s">
        <v>411</v>
      </c>
      <c r="C60" s="296"/>
      <c r="D60" s="292">
        <v>0</v>
      </c>
      <c r="E60" s="91">
        <f>($D$60*EBT!E75)/1000000</f>
        <v>0</v>
      </c>
      <c r="F60" s="91">
        <f>($D$60*EBT!F75)/1000000</f>
        <v>0</v>
      </c>
      <c r="G60" s="91">
        <f>($D$60*EBT!G75)/1000000</f>
        <v>0</v>
      </c>
      <c r="H60" s="91">
        <f>($D$60*EBT!H75)/1000000</f>
        <v>0</v>
      </c>
      <c r="I60" s="91">
        <f>($D$60*EBT!I75)/1000000</f>
        <v>0</v>
      </c>
      <c r="J60" s="91">
        <f>($D$60*EBT!J75)/1000000</f>
        <v>0</v>
      </c>
      <c r="K60" s="91">
        <f>($D$60*EBT!K75)/1000000</f>
        <v>0</v>
      </c>
      <c r="L60" s="91">
        <f>($D$60*EBT!L75)/1000000</f>
        <v>0</v>
      </c>
      <c r="M60" s="91">
        <f>($D$60*EBT!M75)/1000000</f>
        <v>0</v>
      </c>
      <c r="N60" s="91">
        <f>($D$60*EBT!N75)/1000000</f>
        <v>0</v>
      </c>
      <c r="O60" s="91">
        <f>($D$60*EBT!O75)/1000000</f>
        <v>0</v>
      </c>
      <c r="P60" s="91">
        <f>($D$60*EBT!P75)/1000000</f>
        <v>0</v>
      </c>
      <c r="Q60" s="91">
        <f>($D$60*EBT!Q75)/1000000</f>
        <v>0</v>
      </c>
      <c r="R60" s="91">
        <f>($D$60*EBT!R75)/1000000</f>
        <v>0</v>
      </c>
      <c r="S60" s="91">
        <f>($D$60*EBT!S75)/1000000</f>
        <v>0</v>
      </c>
      <c r="T60" s="91">
        <f>($D$60*EBT!T75)/1000000</f>
        <v>0</v>
      </c>
      <c r="U60" s="91">
        <f>($D$60*EBT!U75)/1000000</f>
        <v>0</v>
      </c>
      <c r="V60" s="91">
        <f>($D$60*EBT!V75)/1000000</f>
        <v>0</v>
      </c>
      <c r="W60" s="91">
        <f>($D$60*EBT!W75)/1000000</f>
        <v>0</v>
      </c>
      <c r="X60" s="91">
        <f>($D$60*EBT!X75)/1000000</f>
        <v>0</v>
      </c>
      <c r="Y60" s="91">
        <f>($D$60*EBT!Y75)/1000000</f>
        <v>0</v>
      </c>
      <c r="Z60" s="91">
        <f>($D$60*EBT!Z75)/1000000</f>
        <v>0</v>
      </c>
    </row>
    <row r="61" spans="1:26">
      <c r="A61" s="111" t="s">
        <v>442</v>
      </c>
      <c r="B61" s="288" t="s">
        <v>412</v>
      </c>
      <c r="C61" s="296"/>
      <c r="D61" s="292">
        <v>0</v>
      </c>
      <c r="E61" s="91">
        <f>($D$61*EBT!E76)/1000000</f>
        <v>0</v>
      </c>
      <c r="F61" s="91">
        <f>($D$61*EBT!F76)/1000000</f>
        <v>0</v>
      </c>
      <c r="G61" s="91">
        <f>($D$61*EBT!G76)/1000000</f>
        <v>0</v>
      </c>
      <c r="H61" s="91">
        <f>($D$61*EBT!H76)/1000000</f>
        <v>0</v>
      </c>
      <c r="I61" s="91">
        <f>($D$61*EBT!I76)/1000000</f>
        <v>0</v>
      </c>
      <c r="J61" s="91">
        <f>($D$61*EBT!J76)/1000000</f>
        <v>0</v>
      </c>
      <c r="K61" s="91">
        <f>($D$61*EBT!K76)/1000000</f>
        <v>0</v>
      </c>
      <c r="L61" s="91">
        <f>($D$61*EBT!L76)/1000000</f>
        <v>0</v>
      </c>
      <c r="M61" s="91">
        <f>($D$61*EBT!M76)/1000000</f>
        <v>0</v>
      </c>
      <c r="N61" s="91">
        <f>($D$61*EBT!N76)/1000000</f>
        <v>0</v>
      </c>
      <c r="O61" s="91">
        <f>($D$61*EBT!O76)/1000000</f>
        <v>0</v>
      </c>
      <c r="P61" s="91">
        <f>($D$61*EBT!P76)/1000000</f>
        <v>0</v>
      </c>
      <c r="Q61" s="91">
        <f>($D$61*EBT!Q76)/1000000</f>
        <v>0</v>
      </c>
      <c r="R61" s="91">
        <f>($D$61*EBT!R76)/1000000</f>
        <v>0</v>
      </c>
      <c r="S61" s="91">
        <f>($D$61*EBT!S76)/1000000</f>
        <v>0</v>
      </c>
      <c r="T61" s="91">
        <f>($D$61*EBT!T76)/1000000</f>
        <v>0</v>
      </c>
      <c r="U61" s="91">
        <f>($D$61*EBT!U76)/1000000</f>
        <v>0</v>
      </c>
      <c r="V61" s="91">
        <f>($D$61*EBT!V76)/1000000</f>
        <v>0</v>
      </c>
      <c r="W61" s="91">
        <f>($D$61*EBT!W76)/1000000</f>
        <v>0</v>
      </c>
      <c r="X61" s="91">
        <f>($D$61*EBT!X76)/1000000</f>
        <v>0</v>
      </c>
      <c r="Y61" s="91">
        <f>($D$61*EBT!Y76)/1000000</f>
        <v>0</v>
      </c>
      <c r="Z61" s="91">
        <f>($D$61*EBT!Z76)/1000000</f>
        <v>0</v>
      </c>
    </row>
    <row r="62" spans="1:26">
      <c r="A62" s="111" t="s">
        <v>443</v>
      </c>
      <c r="B62" s="288" t="s">
        <v>413</v>
      </c>
      <c r="C62" s="296"/>
      <c r="D62" s="292">
        <v>0</v>
      </c>
      <c r="E62" s="91">
        <f>($D$62*EBT!E77)/1000000</f>
        <v>0</v>
      </c>
      <c r="F62" s="91">
        <f>($D$62*EBT!F77)/1000000</f>
        <v>0</v>
      </c>
      <c r="G62" s="91">
        <f>($D$62*EBT!G77)/1000000</f>
        <v>0</v>
      </c>
      <c r="H62" s="91">
        <f>($D$62*EBT!H77)/1000000</f>
        <v>0</v>
      </c>
      <c r="I62" s="91">
        <f>($D$62*EBT!I77)/1000000</f>
        <v>0</v>
      </c>
      <c r="J62" s="91">
        <f>($D$62*EBT!J77)/1000000</f>
        <v>0</v>
      </c>
      <c r="K62" s="91">
        <f>($D$62*EBT!K77)/1000000</f>
        <v>0</v>
      </c>
      <c r="L62" s="91">
        <f>($D$62*EBT!L77)/1000000</f>
        <v>0</v>
      </c>
      <c r="M62" s="91">
        <f>($D$62*EBT!M77)/1000000</f>
        <v>0</v>
      </c>
      <c r="N62" s="91">
        <f>($D$62*EBT!N77)/1000000</f>
        <v>0</v>
      </c>
      <c r="O62" s="91">
        <f>($D$62*EBT!O77)/1000000</f>
        <v>0</v>
      </c>
      <c r="P62" s="91">
        <f>($D$62*EBT!P77)/1000000</f>
        <v>0</v>
      </c>
      <c r="Q62" s="91">
        <f>($D$62*EBT!Q77)/1000000</f>
        <v>0</v>
      </c>
      <c r="R62" s="91">
        <f>($D$62*EBT!R77)/1000000</f>
        <v>0</v>
      </c>
      <c r="S62" s="91">
        <f>($D$62*EBT!S77)/1000000</f>
        <v>0</v>
      </c>
      <c r="T62" s="91">
        <f>($D$62*EBT!T77)/1000000</f>
        <v>0</v>
      </c>
      <c r="U62" s="91">
        <f>($D$62*EBT!U77)/1000000</f>
        <v>0</v>
      </c>
      <c r="V62" s="91">
        <f>($D$62*EBT!V77)/1000000</f>
        <v>0</v>
      </c>
      <c r="W62" s="91">
        <f>($D$62*EBT!W77)/1000000</f>
        <v>0</v>
      </c>
      <c r="X62" s="91">
        <f>($D$62*EBT!X77)/1000000</f>
        <v>0</v>
      </c>
      <c r="Y62" s="91">
        <f>($D$62*EBT!Y77)/1000000</f>
        <v>0</v>
      </c>
      <c r="Z62" s="91">
        <f>($D$62*EBT!Z77)/1000000</f>
        <v>0</v>
      </c>
    </row>
    <row r="63" spans="1:26">
      <c r="A63" s="111" t="s">
        <v>444</v>
      </c>
      <c r="B63" s="280" t="s">
        <v>414</v>
      </c>
      <c r="C63" s="295"/>
      <c r="D63" s="292">
        <v>0</v>
      </c>
      <c r="E63" s="91">
        <f>($D$63*EBT!E78)/1000000</f>
        <v>0</v>
      </c>
      <c r="F63" s="91">
        <f>($D$63*EBT!F78)/1000000</f>
        <v>0</v>
      </c>
      <c r="G63" s="91">
        <f>($D$63*EBT!G78)/1000000</f>
        <v>0</v>
      </c>
      <c r="H63" s="91">
        <f>($D$63*EBT!H78)/1000000</f>
        <v>0</v>
      </c>
      <c r="I63" s="91">
        <f>($D$63*EBT!I78)/1000000</f>
        <v>0</v>
      </c>
      <c r="J63" s="91">
        <f>($D$63*EBT!J78)/1000000</f>
        <v>0</v>
      </c>
      <c r="K63" s="91">
        <f>($D$63*EBT!K78)/1000000</f>
        <v>0</v>
      </c>
      <c r="L63" s="91">
        <f>($D$63*EBT!L78)/1000000</f>
        <v>0</v>
      </c>
      <c r="M63" s="91">
        <f>($D$63*EBT!M78)/1000000</f>
        <v>0</v>
      </c>
      <c r="N63" s="91">
        <f>($D$63*EBT!N78)/1000000</f>
        <v>0</v>
      </c>
      <c r="O63" s="91">
        <f>($D$63*EBT!O78)/1000000</f>
        <v>0</v>
      </c>
      <c r="P63" s="91">
        <f>($D$63*EBT!P78)/1000000</f>
        <v>0</v>
      </c>
      <c r="Q63" s="91">
        <f>($D$63*EBT!Q78)/1000000</f>
        <v>0</v>
      </c>
      <c r="R63" s="91">
        <f>($D$63*EBT!R78)/1000000</f>
        <v>0</v>
      </c>
      <c r="S63" s="91">
        <f>($D$63*EBT!S78)/1000000</f>
        <v>0</v>
      </c>
      <c r="T63" s="91">
        <f>($D$63*EBT!T78)/1000000</f>
        <v>0</v>
      </c>
      <c r="U63" s="91">
        <f>($D$63*EBT!U78)/1000000</f>
        <v>0</v>
      </c>
      <c r="V63" s="91">
        <f>($D$63*EBT!V78)/1000000</f>
        <v>0</v>
      </c>
      <c r="W63" s="91">
        <f>($D$63*EBT!W78)/1000000</f>
        <v>0</v>
      </c>
      <c r="X63" s="91">
        <f>($D$63*EBT!X78)/1000000</f>
        <v>0</v>
      </c>
      <c r="Y63" s="91">
        <f>($D$63*EBT!Y78)/1000000</f>
        <v>0</v>
      </c>
      <c r="Z63" s="91">
        <f>($D$63*EBT!Z78)/1000000</f>
        <v>0</v>
      </c>
    </row>
    <row r="64" spans="1:26">
      <c r="A64" s="111"/>
      <c r="B64" s="149"/>
      <c r="C64" s="150"/>
      <c r="D64" s="151"/>
      <c r="E64" s="152"/>
      <c r="F64" s="152"/>
      <c r="G64" s="152"/>
      <c r="H64" s="152"/>
      <c r="I64" s="152"/>
      <c r="J64" s="297"/>
      <c r="K64" s="264"/>
      <c r="L64" s="148"/>
      <c r="M64" s="148"/>
      <c r="N64" s="148"/>
      <c r="O64" s="148"/>
      <c r="P64" s="148"/>
      <c r="Q64" s="148"/>
      <c r="R64" s="148"/>
      <c r="S64" s="148"/>
      <c r="T64" s="148"/>
      <c r="U64" s="148"/>
      <c r="V64" s="148"/>
      <c r="W64" s="148"/>
      <c r="X64" s="148"/>
      <c r="Y64" s="148"/>
      <c r="Z64" s="148"/>
    </row>
    <row r="65" spans="1:26">
      <c r="A65" s="111">
        <v>2</v>
      </c>
      <c r="B65" s="168" t="s">
        <v>453</v>
      </c>
      <c r="C65" s="169"/>
      <c r="D65" s="170"/>
      <c r="E65" s="56">
        <f>SUM(E35:E48,E52:E63)</f>
        <v>0</v>
      </c>
      <c r="F65" s="56">
        <f t="shared" ref="F65:Z65" si="2">SUM(F35:F48,F52:F63)</f>
        <v>0</v>
      </c>
      <c r="G65" s="56">
        <f t="shared" si="2"/>
        <v>0</v>
      </c>
      <c r="H65" s="56">
        <f t="shared" si="2"/>
        <v>0</v>
      </c>
      <c r="I65" s="56">
        <f t="shared" si="2"/>
        <v>0</v>
      </c>
      <c r="J65" s="56">
        <f t="shared" si="2"/>
        <v>0</v>
      </c>
      <c r="K65" s="56">
        <f t="shared" si="2"/>
        <v>0</v>
      </c>
      <c r="L65" s="56">
        <f t="shared" si="2"/>
        <v>0</v>
      </c>
      <c r="M65" s="56">
        <f t="shared" si="2"/>
        <v>0</v>
      </c>
      <c r="N65" s="56">
        <f t="shared" si="2"/>
        <v>0</v>
      </c>
      <c r="O65" s="56">
        <f t="shared" si="2"/>
        <v>0</v>
      </c>
      <c r="P65" s="56">
        <f t="shared" si="2"/>
        <v>0</v>
      </c>
      <c r="Q65" s="56">
        <f t="shared" si="2"/>
        <v>0</v>
      </c>
      <c r="R65" s="56">
        <f t="shared" si="2"/>
        <v>0</v>
      </c>
      <c r="S65" s="56">
        <f t="shared" si="2"/>
        <v>0</v>
      </c>
      <c r="T65" s="56">
        <f t="shared" si="2"/>
        <v>0</v>
      </c>
      <c r="U65" s="56">
        <f t="shared" si="2"/>
        <v>0</v>
      </c>
      <c r="V65" s="56">
        <f t="shared" si="2"/>
        <v>0</v>
      </c>
      <c r="W65" s="56">
        <f t="shared" si="2"/>
        <v>0</v>
      </c>
      <c r="X65" s="56">
        <f t="shared" si="2"/>
        <v>0</v>
      </c>
      <c r="Y65" s="56">
        <f t="shared" si="2"/>
        <v>0</v>
      </c>
      <c r="Z65" s="56">
        <f t="shared" si="2"/>
        <v>0</v>
      </c>
    </row>
    <row r="66" spans="1:26">
      <c r="A66" s="111"/>
      <c r="B66" s="156"/>
      <c r="C66" s="157"/>
      <c r="D66" s="164"/>
      <c r="E66" s="165"/>
      <c r="F66" s="165"/>
      <c r="G66" s="165"/>
      <c r="H66" s="165"/>
      <c r="I66" s="165"/>
      <c r="J66" s="165"/>
      <c r="K66" s="165"/>
      <c r="L66" s="165"/>
      <c r="M66" s="165"/>
      <c r="N66" s="158"/>
      <c r="O66" s="158"/>
      <c r="P66" s="158"/>
      <c r="Q66" s="158"/>
      <c r="R66" s="158"/>
      <c r="S66" s="158"/>
      <c r="T66" s="158"/>
      <c r="U66" s="158"/>
      <c r="V66" s="158"/>
      <c r="W66" s="158"/>
      <c r="X66" s="158"/>
      <c r="Y66" s="158"/>
      <c r="Z66" s="158"/>
    </row>
    <row r="67" spans="1:26" ht="15" customHeight="1">
      <c r="A67" s="111">
        <v>3</v>
      </c>
      <c r="B67" s="160" t="s">
        <v>112</v>
      </c>
      <c r="C67" s="161"/>
      <c r="D67" s="162"/>
      <c r="E67" s="163">
        <f>E31+E65</f>
        <v>1.276063771152206</v>
      </c>
      <c r="F67" s="163">
        <f t="shared" ref="F67:Z67" si="3">F31+F65</f>
        <v>0.99888951848328578</v>
      </c>
      <c r="G67" s="163">
        <f t="shared" si="3"/>
        <v>1.21093400112278</v>
      </c>
      <c r="H67" s="163">
        <f t="shared" si="3"/>
        <v>1.1355778337062301</v>
      </c>
      <c r="I67" s="163">
        <f t="shared" si="3"/>
        <v>0.73355914838604508</v>
      </c>
      <c r="J67" s="163">
        <f t="shared" si="3"/>
        <v>0.52161024618268503</v>
      </c>
      <c r="K67" s="163">
        <f t="shared" si="3"/>
        <v>0.39855836055788502</v>
      </c>
      <c r="L67" s="163">
        <f t="shared" si="3"/>
        <v>0.27760323406464499</v>
      </c>
      <c r="M67" s="163">
        <f t="shared" si="3"/>
        <v>0.24511096468367</v>
      </c>
      <c r="N67" s="163">
        <f t="shared" si="3"/>
        <v>0.28063279841576</v>
      </c>
      <c r="O67" s="163">
        <f t="shared" si="3"/>
        <v>0.28083623723184004</v>
      </c>
      <c r="P67" s="163">
        <f t="shared" si="3"/>
        <v>0.27454005060473752</v>
      </c>
      <c r="Q67" s="163">
        <f t="shared" si="3"/>
        <v>0.24124700113287997</v>
      </c>
      <c r="R67" s="163">
        <f t="shared" si="3"/>
        <v>0.27981330877615501</v>
      </c>
      <c r="S67" s="163">
        <f t="shared" si="3"/>
        <v>0.27494594485625495</v>
      </c>
      <c r="T67" s="163">
        <f t="shared" si="3"/>
        <v>0.27056744634882501</v>
      </c>
      <c r="U67" s="163">
        <f t="shared" si="3"/>
        <v>0.24319123775807003</v>
      </c>
      <c r="V67" s="163">
        <f t="shared" si="3"/>
        <v>0.28149956474986998</v>
      </c>
      <c r="W67" s="163">
        <f t="shared" si="3"/>
        <v>0.27755676043553745</v>
      </c>
      <c r="X67" s="163">
        <f t="shared" si="3"/>
        <v>0.27143448732945497</v>
      </c>
      <c r="Y67" s="163">
        <f t="shared" si="3"/>
        <v>0.24347740561795003</v>
      </c>
      <c r="Z67" s="163">
        <f t="shared" si="3"/>
        <v>0.27831045397814003</v>
      </c>
    </row>
    <row r="68" spans="1:26">
      <c r="A68" s="111"/>
      <c r="B68" s="22"/>
      <c r="C68" s="26"/>
      <c r="D68" s="22"/>
      <c r="E68" s="61"/>
      <c r="F68" s="61"/>
      <c r="G68" s="61"/>
      <c r="H68" s="61"/>
      <c r="I68" s="61"/>
      <c r="J68" s="61"/>
      <c r="K68" s="61"/>
      <c r="L68" s="61"/>
      <c r="M68" s="61"/>
      <c r="N68" s="61"/>
      <c r="O68" s="61"/>
      <c r="P68" s="61"/>
      <c r="Q68" s="61"/>
      <c r="R68" s="61"/>
    </row>
    <row r="69" spans="1:26" ht="15" customHeight="1">
      <c r="A69" s="111"/>
      <c r="B69" s="95"/>
      <c r="C69" s="96"/>
      <c r="D69" s="16"/>
      <c r="E69" s="61"/>
      <c r="F69" s="61"/>
      <c r="G69" s="61"/>
      <c r="H69" s="61"/>
      <c r="I69" s="61"/>
      <c r="J69" s="61"/>
      <c r="K69" s="61"/>
      <c r="L69" s="61"/>
      <c r="M69" s="61"/>
      <c r="N69" s="61"/>
      <c r="O69" s="61"/>
      <c r="P69" s="61"/>
      <c r="Q69" s="61"/>
      <c r="R69" s="61"/>
    </row>
    <row r="70" spans="1:26" ht="15" customHeight="1">
      <c r="A70" s="111"/>
      <c r="B70" s="208" t="s">
        <v>127</v>
      </c>
      <c r="D70" s="16"/>
      <c r="E70" s="16"/>
      <c r="F70" s="16"/>
      <c r="G70" s="70"/>
      <c r="H70" s="70"/>
      <c r="I70" s="70"/>
      <c r="J70" s="70"/>
      <c r="K70" s="70"/>
      <c r="L70" s="70"/>
      <c r="M70" s="70"/>
      <c r="N70" s="70"/>
      <c r="O70" s="62"/>
      <c r="P70" s="62"/>
      <c r="Q70" s="62"/>
      <c r="R70" s="62"/>
    </row>
    <row r="71" spans="1:26" ht="15" customHeight="1">
      <c r="A71" s="111"/>
      <c r="B71" s="22" t="s">
        <v>268</v>
      </c>
      <c r="C71" s="26"/>
      <c r="D71" s="16"/>
      <c r="E71" s="16"/>
      <c r="F71" s="16"/>
      <c r="G71" s="70"/>
      <c r="H71" s="70"/>
      <c r="I71" s="70"/>
      <c r="J71" s="70"/>
      <c r="K71" s="70"/>
      <c r="L71" s="70"/>
      <c r="M71" s="70"/>
      <c r="N71" s="70"/>
      <c r="O71" s="62"/>
      <c r="P71" s="62"/>
      <c r="Q71" s="62"/>
      <c r="R71" s="62"/>
    </row>
    <row r="72" spans="1:26">
      <c r="A72" s="111"/>
      <c r="B72" s="16" t="s">
        <v>36</v>
      </c>
      <c r="C72" s="26"/>
      <c r="D72" s="63" t="s">
        <v>94</v>
      </c>
      <c r="E72" s="50" t="s">
        <v>15</v>
      </c>
      <c r="F72" s="50" t="s">
        <v>16</v>
      </c>
      <c r="G72" s="50" t="s">
        <v>18</v>
      </c>
      <c r="H72" s="50" t="s">
        <v>19</v>
      </c>
      <c r="I72" s="50" t="s">
        <v>22</v>
      </c>
      <c r="J72" s="50" t="s">
        <v>23</v>
      </c>
      <c r="K72" s="50" t="s">
        <v>25</v>
      </c>
      <c r="L72" s="50" t="s">
        <v>26</v>
      </c>
      <c r="M72" s="50" t="s">
        <v>27</v>
      </c>
      <c r="N72" s="50" t="s">
        <v>28</v>
      </c>
      <c r="O72" s="258" t="s">
        <v>376</v>
      </c>
      <c r="P72" s="258" t="s">
        <v>377</v>
      </c>
      <c r="Q72" s="258" t="s">
        <v>378</v>
      </c>
      <c r="R72" s="258" t="s">
        <v>379</v>
      </c>
      <c r="S72" s="258" t="s">
        <v>380</v>
      </c>
      <c r="T72" s="258" t="s">
        <v>381</v>
      </c>
      <c r="U72" s="258" t="s">
        <v>382</v>
      </c>
      <c r="V72" s="258" t="s">
        <v>383</v>
      </c>
      <c r="W72" s="258" t="s">
        <v>384</v>
      </c>
      <c r="X72" s="258" t="s">
        <v>385</v>
      </c>
      <c r="Y72" s="258" t="s">
        <v>386</v>
      </c>
      <c r="Z72" s="258" t="s">
        <v>387</v>
      </c>
    </row>
    <row r="73" spans="1:26">
      <c r="A73" s="111" t="s">
        <v>113</v>
      </c>
      <c r="B73" s="288" t="s">
        <v>415</v>
      </c>
      <c r="C73" s="137"/>
      <c r="D73" s="292">
        <v>0</v>
      </c>
      <c r="E73" s="91">
        <f>($D$73*EBT!E94)/1000000</f>
        <v>0</v>
      </c>
      <c r="F73" s="91">
        <f>($D$73*EBT!F94)/1000000</f>
        <v>0</v>
      </c>
      <c r="G73" s="91">
        <f>($D$73*EBT!G94)/1000000</f>
        <v>0</v>
      </c>
      <c r="H73" s="91">
        <f>($D$73*EBT!H94)/1000000</f>
        <v>0</v>
      </c>
      <c r="I73" s="91">
        <f>($D$73*EBT!I94)/1000000</f>
        <v>0</v>
      </c>
      <c r="J73" s="91">
        <f>($D$73*EBT!J94)/1000000</f>
        <v>0</v>
      </c>
      <c r="K73" s="91">
        <f>($D$73*EBT!K94)/1000000</f>
        <v>0</v>
      </c>
      <c r="L73" s="91">
        <f>($D$73*EBT!L94)/1000000</f>
        <v>0</v>
      </c>
      <c r="M73" s="91">
        <f>($D$73*EBT!M94)/1000000</f>
        <v>0</v>
      </c>
      <c r="N73" s="91">
        <f>($D$73*EBT!N94)/1000000</f>
        <v>0</v>
      </c>
      <c r="O73" s="91">
        <f>($D$73*EBT!O94)/1000000</f>
        <v>0</v>
      </c>
      <c r="P73" s="91">
        <f>($D$73*EBT!P94)/1000000</f>
        <v>0</v>
      </c>
      <c r="Q73" s="91">
        <f>($D$73*EBT!Q94)/1000000</f>
        <v>0</v>
      </c>
      <c r="R73" s="91">
        <f>($D$73*EBT!R94)/1000000</f>
        <v>0</v>
      </c>
      <c r="S73" s="91">
        <f>($D$73*EBT!S94)/1000000</f>
        <v>0</v>
      </c>
      <c r="T73" s="91">
        <f>($D$73*EBT!T94)/1000000</f>
        <v>0</v>
      </c>
      <c r="U73" s="91">
        <f>($D$73*EBT!U94)/1000000</f>
        <v>0</v>
      </c>
      <c r="V73" s="91">
        <f>($D$73*EBT!V94)/1000000</f>
        <v>0</v>
      </c>
      <c r="W73" s="91">
        <f>($D$73*EBT!W94)/1000000</f>
        <v>0</v>
      </c>
      <c r="X73" s="91">
        <f>($D$73*EBT!X94)/1000000</f>
        <v>0</v>
      </c>
      <c r="Y73" s="91">
        <f>($D$73*EBT!Y94)/1000000</f>
        <v>0</v>
      </c>
      <c r="Z73" s="91">
        <f>($D$73*EBT!Z94)/1000000</f>
        <v>0</v>
      </c>
    </row>
    <row r="74" spans="1:26">
      <c r="A74" s="111" t="s">
        <v>114</v>
      </c>
      <c r="B74" s="288" t="s">
        <v>416</v>
      </c>
      <c r="C74" s="137"/>
      <c r="D74" s="171"/>
      <c r="E74" s="85"/>
      <c r="F74" s="85"/>
      <c r="G74" s="85"/>
      <c r="H74" s="85"/>
      <c r="I74" s="85"/>
      <c r="J74" s="94"/>
      <c r="K74" s="86"/>
      <c r="L74" s="86"/>
      <c r="M74" s="86"/>
      <c r="N74" s="86"/>
      <c r="O74" s="86"/>
      <c r="P74" s="86"/>
      <c r="Q74" s="86"/>
      <c r="R74" s="86"/>
      <c r="S74" s="86"/>
      <c r="T74" s="86"/>
      <c r="U74" s="86"/>
      <c r="V74" s="86"/>
      <c r="W74" s="86"/>
      <c r="X74" s="86"/>
      <c r="Y74" s="86"/>
      <c r="Z74" s="86"/>
    </row>
    <row r="75" spans="1:26">
      <c r="A75" s="111" t="s">
        <v>115</v>
      </c>
      <c r="B75" s="40"/>
      <c r="C75" s="137"/>
      <c r="D75" s="171"/>
      <c r="E75" s="85"/>
      <c r="F75" s="85"/>
      <c r="G75" s="85"/>
      <c r="H75" s="85"/>
      <c r="I75" s="85"/>
      <c r="J75" s="94"/>
      <c r="K75" s="86"/>
      <c r="L75" s="86"/>
      <c r="M75" s="86"/>
      <c r="N75" s="86"/>
      <c r="O75" s="86"/>
      <c r="P75" s="86"/>
      <c r="Q75" s="86"/>
      <c r="R75" s="86"/>
      <c r="S75" s="86"/>
      <c r="T75" s="86"/>
      <c r="U75" s="86"/>
      <c r="V75" s="86"/>
      <c r="W75" s="86"/>
      <c r="X75" s="86"/>
      <c r="Y75" s="86"/>
      <c r="Z75" s="86"/>
    </row>
    <row r="76" spans="1:26">
      <c r="A76" s="111" t="s">
        <v>116</v>
      </c>
      <c r="B76" s="40"/>
      <c r="C76" s="137"/>
      <c r="D76" s="171"/>
      <c r="E76" s="85"/>
      <c r="F76" s="85"/>
      <c r="G76" s="85"/>
      <c r="H76" s="85"/>
      <c r="I76" s="85"/>
      <c r="J76" s="94"/>
      <c r="K76" s="86"/>
      <c r="L76" s="86"/>
      <c r="M76" s="86"/>
      <c r="N76" s="86"/>
      <c r="O76" s="86"/>
      <c r="P76" s="86"/>
      <c r="Q76" s="86"/>
      <c r="R76" s="86"/>
      <c r="S76" s="86"/>
      <c r="T76" s="86"/>
      <c r="U76" s="86"/>
      <c r="V76" s="86"/>
      <c r="W76" s="86"/>
      <c r="X76" s="86"/>
      <c r="Y76" s="86"/>
      <c r="Z76" s="86"/>
    </row>
    <row r="77" spans="1:26">
      <c r="A77" s="111" t="s">
        <v>117</v>
      </c>
      <c r="B77" s="40"/>
      <c r="C77" s="137"/>
      <c r="D77" s="171"/>
      <c r="E77" s="85"/>
      <c r="F77" s="85"/>
      <c r="G77" s="85"/>
      <c r="H77" s="85"/>
      <c r="I77" s="85"/>
      <c r="J77" s="94"/>
      <c r="K77" s="86"/>
      <c r="L77" s="86"/>
      <c r="M77" s="86"/>
      <c r="N77" s="86"/>
      <c r="O77" s="86"/>
      <c r="P77" s="86"/>
      <c r="Q77" s="86"/>
      <c r="R77" s="86"/>
      <c r="S77" s="86"/>
      <c r="T77" s="86"/>
      <c r="U77" s="86"/>
      <c r="V77" s="86"/>
      <c r="W77" s="86"/>
      <c r="X77" s="86"/>
      <c r="Y77" s="86"/>
      <c r="Z77" s="86"/>
    </row>
    <row r="78" spans="1:26">
      <c r="A78" s="111" t="s">
        <v>231</v>
      </c>
      <c r="B78" s="40"/>
      <c r="C78" s="137"/>
      <c r="D78" s="171"/>
      <c r="E78" s="85"/>
      <c r="F78" s="85"/>
      <c r="G78" s="85"/>
      <c r="H78" s="85"/>
      <c r="I78" s="85"/>
      <c r="J78" s="94"/>
      <c r="K78" s="86"/>
      <c r="L78" s="86"/>
      <c r="M78" s="86"/>
      <c r="N78" s="86"/>
      <c r="O78" s="86"/>
      <c r="P78" s="86"/>
      <c r="Q78" s="86"/>
      <c r="R78" s="86"/>
      <c r="S78" s="86"/>
      <c r="T78" s="86"/>
      <c r="U78" s="86"/>
      <c r="V78" s="86"/>
      <c r="W78" s="86"/>
      <c r="X78" s="86"/>
      <c r="Y78" s="86"/>
      <c r="Z78" s="86"/>
    </row>
    <row r="79" spans="1:26">
      <c r="A79" s="111" t="s">
        <v>232</v>
      </c>
      <c r="B79" s="40"/>
      <c r="C79" s="137"/>
      <c r="D79" s="171"/>
      <c r="E79" s="85"/>
      <c r="F79" s="85"/>
      <c r="G79" s="85"/>
      <c r="H79" s="85"/>
      <c r="I79" s="85"/>
      <c r="J79" s="94"/>
      <c r="K79" s="86"/>
      <c r="L79" s="86"/>
      <c r="M79" s="86"/>
      <c r="N79" s="86"/>
      <c r="O79" s="86"/>
      <c r="P79" s="86"/>
      <c r="Q79" s="86"/>
      <c r="R79" s="86"/>
      <c r="S79" s="86"/>
      <c r="T79" s="86"/>
      <c r="U79" s="86"/>
      <c r="V79" s="86"/>
      <c r="W79" s="86"/>
      <c r="X79" s="86"/>
      <c r="Y79" s="86"/>
      <c r="Z79" s="86"/>
    </row>
    <row r="80" spans="1:26">
      <c r="A80" s="111" t="s">
        <v>233</v>
      </c>
      <c r="B80" s="40"/>
      <c r="C80" s="137"/>
      <c r="D80" s="171"/>
      <c r="E80" s="85"/>
      <c r="F80" s="85"/>
      <c r="G80" s="85"/>
      <c r="H80" s="85"/>
      <c r="I80" s="85"/>
      <c r="J80" s="94"/>
      <c r="K80" s="86"/>
      <c r="L80" s="86"/>
      <c r="M80" s="86"/>
      <c r="N80" s="86"/>
      <c r="O80" s="86"/>
      <c r="P80" s="86"/>
      <c r="Q80" s="86"/>
      <c r="R80" s="86"/>
      <c r="S80" s="86"/>
      <c r="T80" s="86"/>
      <c r="U80" s="86"/>
      <c r="V80" s="86"/>
      <c r="W80" s="86"/>
      <c r="X80" s="86"/>
      <c r="Y80" s="86"/>
      <c r="Z80" s="86"/>
    </row>
    <row r="81" spans="1:26">
      <c r="A81" s="111" t="s">
        <v>234</v>
      </c>
      <c r="B81" s="40"/>
      <c r="C81" s="137"/>
      <c r="D81" s="171"/>
      <c r="E81" s="85"/>
      <c r="F81" s="85"/>
      <c r="G81" s="85"/>
      <c r="H81" s="85"/>
      <c r="I81" s="85"/>
      <c r="J81" s="94"/>
      <c r="K81" s="86"/>
      <c r="L81" s="86"/>
      <c r="M81" s="86"/>
      <c r="N81" s="86"/>
      <c r="O81" s="86"/>
      <c r="P81" s="86"/>
      <c r="Q81" s="86"/>
      <c r="R81" s="86"/>
      <c r="S81" s="86"/>
      <c r="T81" s="86"/>
      <c r="U81" s="86"/>
      <c r="V81" s="86"/>
      <c r="W81" s="86"/>
      <c r="X81" s="86"/>
      <c r="Y81" s="86"/>
      <c r="Z81" s="86"/>
    </row>
    <row r="82" spans="1:26">
      <c r="A82" s="111" t="s">
        <v>235</v>
      </c>
      <c r="B82" s="40"/>
      <c r="C82" s="137"/>
      <c r="D82" s="171"/>
      <c r="E82" s="85"/>
      <c r="F82" s="85"/>
      <c r="G82" s="85"/>
      <c r="H82" s="85"/>
      <c r="I82" s="85"/>
      <c r="J82" s="94"/>
      <c r="K82" s="86"/>
      <c r="L82" s="86"/>
      <c r="M82" s="86"/>
      <c r="N82" s="86"/>
      <c r="O82" s="86"/>
      <c r="P82" s="86"/>
      <c r="Q82" s="86"/>
      <c r="R82" s="86"/>
      <c r="S82" s="86"/>
      <c r="T82" s="86"/>
      <c r="U82" s="86"/>
      <c r="V82" s="86"/>
      <c r="W82" s="86"/>
      <c r="X82" s="86"/>
      <c r="Y82" s="86"/>
      <c r="Z82" s="86"/>
    </row>
    <row r="83" spans="1:26">
      <c r="A83" s="111" t="s">
        <v>236</v>
      </c>
      <c r="B83" s="40"/>
      <c r="C83" s="137"/>
      <c r="D83" s="171"/>
      <c r="E83" s="85"/>
      <c r="F83" s="85"/>
      <c r="G83" s="85"/>
      <c r="H83" s="85"/>
      <c r="I83" s="85"/>
      <c r="J83" s="94"/>
      <c r="K83" s="86"/>
      <c r="L83" s="86"/>
      <c r="M83" s="86"/>
      <c r="N83" s="86"/>
      <c r="O83" s="86"/>
      <c r="P83" s="86"/>
      <c r="Q83" s="86"/>
      <c r="R83" s="86"/>
      <c r="S83" s="86"/>
      <c r="T83" s="86"/>
      <c r="U83" s="86"/>
      <c r="V83" s="86"/>
      <c r="W83" s="86"/>
      <c r="X83" s="86"/>
      <c r="Y83" s="86"/>
      <c r="Z83" s="86"/>
    </row>
    <row r="84" spans="1:26">
      <c r="A84" s="111" t="s">
        <v>237</v>
      </c>
      <c r="B84" s="40"/>
      <c r="C84" s="137"/>
      <c r="D84" s="171"/>
      <c r="E84" s="85"/>
      <c r="F84" s="85"/>
      <c r="G84" s="85"/>
      <c r="H84" s="85"/>
      <c r="I84" s="85"/>
      <c r="J84" s="94"/>
      <c r="K84" s="86"/>
      <c r="L84" s="86"/>
      <c r="M84" s="86"/>
      <c r="N84" s="86"/>
      <c r="O84" s="86"/>
      <c r="P84" s="86"/>
      <c r="Q84" s="86"/>
      <c r="R84" s="86"/>
      <c r="S84" s="86"/>
      <c r="T84" s="86"/>
      <c r="U84" s="86"/>
      <c r="V84" s="86"/>
      <c r="W84" s="86"/>
      <c r="X84" s="86"/>
      <c r="Y84" s="86"/>
      <c r="Z84" s="86"/>
    </row>
    <row r="85" spans="1:26">
      <c r="A85" s="111" t="s">
        <v>238</v>
      </c>
      <c r="B85" s="40"/>
      <c r="C85" s="137"/>
      <c r="D85" s="171"/>
      <c r="E85" s="85"/>
      <c r="F85" s="85"/>
      <c r="G85" s="85"/>
      <c r="H85" s="85"/>
      <c r="I85" s="85"/>
      <c r="J85" s="94"/>
      <c r="K85" s="86"/>
      <c r="L85" s="86"/>
      <c r="M85" s="86"/>
      <c r="N85" s="86"/>
      <c r="O85" s="86"/>
      <c r="P85" s="86"/>
      <c r="Q85" s="86"/>
      <c r="R85" s="86"/>
      <c r="S85" s="86"/>
      <c r="T85" s="86"/>
      <c r="U85" s="86"/>
      <c r="V85" s="86"/>
      <c r="W85" s="86"/>
      <c r="X85" s="86"/>
      <c r="Y85" s="86"/>
      <c r="Z85" s="86"/>
    </row>
    <row r="86" spans="1:26">
      <c r="A86" s="206" t="s">
        <v>239</v>
      </c>
      <c r="B86" s="40"/>
      <c r="C86" s="137"/>
      <c r="D86" s="171"/>
      <c r="E86" s="85"/>
      <c r="F86" s="85"/>
      <c r="G86" s="85"/>
      <c r="H86" s="85"/>
      <c r="I86" s="85"/>
      <c r="J86" s="85"/>
      <c r="K86" s="86"/>
      <c r="L86" s="86"/>
      <c r="M86" s="86"/>
      <c r="N86" s="86"/>
      <c r="O86" s="86"/>
      <c r="P86" s="86"/>
      <c r="Q86" s="86"/>
      <c r="R86" s="86"/>
      <c r="S86" s="86"/>
      <c r="T86" s="86"/>
      <c r="U86" s="86"/>
      <c r="V86" s="86"/>
      <c r="W86" s="86"/>
      <c r="X86" s="86"/>
      <c r="Y86" s="86"/>
      <c r="Z86" s="86"/>
    </row>
    <row r="87" spans="1:26">
      <c r="A87" s="111">
        <v>4</v>
      </c>
      <c r="B87" s="37" t="s">
        <v>109</v>
      </c>
      <c r="C87" s="36"/>
      <c r="D87" s="138"/>
      <c r="E87" s="55">
        <f t="shared" ref="E87:M87" si="4">SUM(E73:E86)</f>
        <v>0</v>
      </c>
      <c r="F87" s="55">
        <f t="shared" si="4"/>
        <v>0</v>
      </c>
      <c r="G87" s="55">
        <f t="shared" si="4"/>
        <v>0</v>
      </c>
      <c r="H87" s="55">
        <f t="shared" si="4"/>
        <v>0</v>
      </c>
      <c r="I87" s="55">
        <f t="shared" si="4"/>
        <v>0</v>
      </c>
      <c r="J87" s="55">
        <f t="shared" si="4"/>
        <v>0</v>
      </c>
      <c r="K87" s="55">
        <f t="shared" si="4"/>
        <v>0</v>
      </c>
      <c r="L87" s="55">
        <f t="shared" si="4"/>
        <v>0</v>
      </c>
      <c r="M87" s="55">
        <f t="shared" si="4"/>
        <v>0</v>
      </c>
      <c r="N87" s="55">
        <f t="shared" ref="N87:Z87" si="5">SUM(N73:N86)</f>
        <v>0</v>
      </c>
      <c r="O87" s="55">
        <f t="shared" si="5"/>
        <v>0</v>
      </c>
      <c r="P87" s="55">
        <f t="shared" si="5"/>
        <v>0</v>
      </c>
      <c r="Q87" s="55">
        <f t="shared" si="5"/>
        <v>0</v>
      </c>
      <c r="R87" s="55">
        <f t="shared" si="5"/>
        <v>0</v>
      </c>
      <c r="S87" s="55">
        <f t="shared" si="5"/>
        <v>0</v>
      </c>
      <c r="T87" s="55">
        <f t="shared" si="5"/>
        <v>0</v>
      </c>
      <c r="U87" s="55">
        <f t="shared" si="5"/>
        <v>0</v>
      </c>
      <c r="V87" s="55">
        <f t="shared" si="5"/>
        <v>0</v>
      </c>
      <c r="W87" s="55">
        <f t="shared" si="5"/>
        <v>0</v>
      </c>
      <c r="X87" s="55">
        <f t="shared" si="5"/>
        <v>0</v>
      </c>
      <c r="Y87" s="55">
        <f t="shared" si="5"/>
        <v>0</v>
      </c>
      <c r="Z87" s="55">
        <f t="shared" si="5"/>
        <v>0</v>
      </c>
    </row>
    <row r="88" spans="1:26">
      <c r="A88" s="111"/>
      <c r="C88" s="26"/>
      <c r="D88" s="122"/>
      <c r="E88" s="126"/>
      <c r="F88" s="126"/>
      <c r="G88" s="126"/>
      <c r="H88" s="126"/>
      <c r="I88" s="126"/>
      <c r="J88" s="126"/>
      <c r="K88" s="127"/>
      <c r="L88" s="127"/>
      <c r="M88" s="127"/>
      <c r="N88" s="127"/>
      <c r="O88" s="127"/>
      <c r="P88" s="127"/>
      <c r="Q88" s="127"/>
      <c r="R88" s="127"/>
      <c r="S88" s="127"/>
      <c r="T88" s="127"/>
      <c r="U88" s="127"/>
      <c r="V88" s="127"/>
      <c r="W88" s="127"/>
      <c r="X88" s="127"/>
      <c r="Y88" s="127"/>
      <c r="Z88" s="284"/>
    </row>
    <row r="89" spans="1:26">
      <c r="A89" s="111"/>
      <c r="B89" s="22" t="s">
        <v>269</v>
      </c>
      <c r="D89" s="16"/>
      <c r="E89" s="82"/>
      <c r="F89" s="82"/>
      <c r="G89" s="82"/>
      <c r="H89" s="82"/>
      <c r="I89" s="82"/>
      <c r="J89" s="82"/>
      <c r="K89" s="79"/>
      <c r="L89" s="79"/>
      <c r="M89" s="79"/>
      <c r="N89" s="79"/>
      <c r="O89" s="79"/>
      <c r="P89" s="79"/>
      <c r="Q89" s="79"/>
      <c r="R89" s="79"/>
      <c r="S89" s="79"/>
      <c r="T89" s="79"/>
      <c r="U89" s="79"/>
      <c r="V89" s="79"/>
      <c r="W89" s="79"/>
      <c r="X89" s="79"/>
      <c r="Y89" s="79"/>
      <c r="Z89" s="80"/>
    </row>
    <row r="90" spans="1:26">
      <c r="A90" s="111"/>
      <c r="B90" s="16" t="s">
        <v>36</v>
      </c>
      <c r="D90" s="63" t="s">
        <v>94</v>
      </c>
      <c r="E90" s="50" t="s">
        <v>15</v>
      </c>
      <c r="F90" s="50" t="s">
        <v>16</v>
      </c>
      <c r="G90" s="50" t="s">
        <v>18</v>
      </c>
      <c r="H90" s="50" t="s">
        <v>19</v>
      </c>
      <c r="I90" s="50" t="s">
        <v>22</v>
      </c>
      <c r="J90" s="50" t="s">
        <v>23</v>
      </c>
      <c r="K90" s="50" t="s">
        <v>25</v>
      </c>
      <c r="L90" s="50" t="s">
        <v>26</v>
      </c>
      <c r="M90" s="50" t="s">
        <v>27</v>
      </c>
      <c r="N90" s="50" t="s">
        <v>28</v>
      </c>
      <c r="O90" s="258" t="s">
        <v>376</v>
      </c>
      <c r="P90" s="258" t="s">
        <v>377</v>
      </c>
      <c r="Q90" s="258" t="s">
        <v>378</v>
      </c>
      <c r="R90" s="258" t="s">
        <v>379</v>
      </c>
      <c r="S90" s="258" t="s">
        <v>380</v>
      </c>
      <c r="T90" s="258" t="s">
        <v>381</v>
      </c>
      <c r="U90" s="258" t="s">
        <v>382</v>
      </c>
      <c r="V90" s="258" t="s">
        <v>383</v>
      </c>
      <c r="W90" s="258" t="s">
        <v>384</v>
      </c>
      <c r="X90" s="258" t="s">
        <v>385</v>
      </c>
      <c r="Y90" s="258" t="s">
        <v>386</v>
      </c>
      <c r="Z90" s="258" t="s">
        <v>387</v>
      </c>
    </row>
    <row r="91" spans="1:26">
      <c r="A91" s="111" t="s">
        <v>118</v>
      </c>
      <c r="B91" s="298" t="s">
        <v>433</v>
      </c>
      <c r="C91" s="32"/>
      <c r="D91" s="292">
        <v>0</v>
      </c>
      <c r="E91" s="294">
        <f>($D$91*EBT!E112)/1000000</f>
        <v>0</v>
      </c>
      <c r="F91" s="294">
        <f>($D$91*EBT!F112)/1000000</f>
        <v>0</v>
      </c>
      <c r="G91" s="294">
        <f>($D$91*EBT!G112)/1000000</f>
        <v>0</v>
      </c>
      <c r="H91" s="294">
        <f>($D$91*EBT!H112)/1000000</f>
        <v>0</v>
      </c>
      <c r="I91" s="294">
        <f>($D$91*EBT!I112)/1000000</f>
        <v>0</v>
      </c>
      <c r="J91" s="294">
        <f>($D$91*EBT!J112)/1000000</f>
        <v>0</v>
      </c>
      <c r="K91" s="294">
        <f>($D$91*EBT!K112)/1000000</f>
        <v>0</v>
      </c>
      <c r="L91" s="294">
        <f>($D$91*EBT!L112)/1000000</f>
        <v>0</v>
      </c>
      <c r="M91" s="294">
        <f>($D$91*EBT!M112)/1000000</f>
        <v>0</v>
      </c>
      <c r="N91" s="294">
        <f>($D$91*EBT!N112)/1000000</f>
        <v>0</v>
      </c>
      <c r="O91" s="294">
        <f>($D$91*EBT!O112)/1000000</f>
        <v>0</v>
      </c>
      <c r="P91" s="294">
        <f>($D$91*EBT!P112)/1000000</f>
        <v>0</v>
      </c>
      <c r="Q91" s="294">
        <f>($D$91*EBT!Q112)/1000000</f>
        <v>0</v>
      </c>
      <c r="R91" s="294">
        <f>($D$91*EBT!R112)/1000000</f>
        <v>0</v>
      </c>
      <c r="S91" s="294">
        <f>($D$91*EBT!S112)/1000000</f>
        <v>0</v>
      </c>
      <c r="T91" s="294">
        <f>($D$91*EBT!T112)/1000000</f>
        <v>0</v>
      </c>
      <c r="U91" s="294">
        <f>($D$91*EBT!U112)/1000000</f>
        <v>0</v>
      </c>
      <c r="V91" s="294">
        <f>($D$91*EBT!V112)/1000000</f>
        <v>0</v>
      </c>
      <c r="W91" s="294">
        <f>($D$91*EBT!W112)/1000000</f>
        <v>0</v>
      </c>
      <c r="X91" s="294">
        <f>($D$91*EBT!X112)/1000000</f>
        <v>0</v>
      </c>
      <c r="Y91" s="294">
        <f>($D$91*EBT!Y112)/1000000</f>
        <v>0</v>
      </c>
      <c r="Z91" s="294">
        <f>($D$91*EBT!Z112)/1000000</f>
        <v>0</v>
      </c>
    </row>
    <row r="92" spans="1:26">
      <c r="A92" s="111" t="s">
        <v>119</v>
      </c>
      <c r="B92" s="298" t="s">
        <v>434</v>
      </c>
      <c r="C92" s="32"/>
      <c r="D92" s="292">
        <v>0</v>
      </c>
      <c r="E92" s="294">
        <f>($D$92*EBT!E113)/1000000</f>
        <v>0</v>
      </c>
      <c r="F92" s="294">
        <f>($D$92*EBT!F113)/1000000</f>
        <v>0</v>
      </c>
      <c r="G92" s="294">
        <f>($D$92*EBT!G113)/1000000</f>
        <v>0</v>
      </c>
      <c r="H92" s="294">
        <f>($D$92*EBT!H113)/1000000</f>
        <v>0</v>
      </c>
      <c r="I92" s="294">
        <f>($D$92*EBT!I113)/1000000</f>
        <v>0</v>
      </c>
      <c r="J92" s="294">
        <f>($D$92*EBT!J113)/1000000</f>
        <v>0</v>
      </c>
      <c r="K92" s="294">
        <f>($D$92*EBT!K113)/1000000</f>
        <v>0</v>
      </c>
      <c r="L92" s="294">
        <f>($D$92*EBT!L113)/1000000</f>
        <v>0</v>
      </c>
      <c r="M92" s="294">
        <f>($D$92*EBT!M113)/1000000</f>
        <v>0</v>
      </c>
      <c r="N92" s="294">
        <f>($D$92*EBT!N113)/1000000</f>
        <v>0</v>
      </c>
      <c r="O92" s="294">
        <f>($D$92*EBT!O113)/1000000</f>
        <v>0</v>
      </c>
      <c r="P92" s="294">
        <f>($D$92*EBT!P113)/1000000</f>
        <v>0</v>
      </c>
      <c r="Q92" s="294">
        <f>($D$92*EBT!Q113)/1000000</f>
        <v>0</v>
      </c>
      <c r="R92" s="294">
        <f>($D$92*EBT!R113)/1000000</f>
        <v>0</v>
      </c>
      <c r="S92" s="294">
        <f>($D$92*EBT!S113)/1000000</f>
        <v>0</v>
      </c>
      <c r="T92" s="294">
        <f>($D$92*EBT!T113)/1000000</f>
        <v>0</v>
      </c>
      <c r="U92" s="294">
        <f>($D$92*EBT!U113)/1000000</f>
        <v>0</v>
      </c>
      <c r="V92" s="294">
        <f>($D$92*EBT!V113)/1000000</f>
        <v>0</v>
      </c>
      <c r="W92" s="294">
        <f>($D$92*EBT!W113)/1000000</f>
        <v>0</v>
      </c>
      <c r="X92" s="294">
        <f>($D$92*EBT!X113)/1000000</f>
        <v>0</v>
      </c>
      <c r="Y92" s="294">
        <f>($D$92*EBT!Y113)/1000000</f>
        <v>0</v>
      </c>
      <c r="Z92" s="294">
        <f>($D$92*EBT!Z113)/1000000</f>
        <v>0</v>
      </c>
    </row>
    <row r="93" spans="1:26">
      <c r="A93" s="111" t="s">
        <v>120</v>
      </c>
      <c r="B93" s="298" t="s">
        <v>435</v>
      </c>
      <c r="C93" s="32"/>
      <c r="D93" s="292">
        <v>0</v>
      </c>
      <c r="E93" s="294">
        <f>($D$93*EBT!E114)/1000000</f>
        <v>0</v>
      </c>
      <c r="F93" s="294">
        <f>($D$93*EBT!F114)/1000000</f>
        <v>0</v>
      </c>
      <c r="G93" s="294">
        <f>($D$93*EBT!G114)/1000000</f>
        <v>0</v>
      </c>
      <c r="H93" s="294">
        <f>($D$93*EBT!H114)/1000000</f>
        <v>0</v>
      </c>
      <c r="I93" s="294">
        <f>($D$93*EBT!I114)/1000000</f>
        <v>0</v>
      </c>
      <c r="J93" s="294">
        <f>($D$93*EBT!J114)/1000000</f>
        <v>0</v>
      </c>
      <c r="K93" s="294">
        <f>($D$93*EBT!K114)/1000000</f>
        <v>0</v>
      </c>
      <c r="L93" s="294">
        <f>($D$93*EBT!L114)/1000000</f>
        <v>0</v>
      </c>
      <c r="M93" s="294">
        <f>($D$93*EBT!M114)/1000000</f>
        <v>0</v>
      </c>
      <c r="N93" s="294">
        <f>($D$93*EBT!N114)/1000000</f>
        <v>0</v>
      </c>
      <c r="O93" s="294">
        <f>($D$93*EBT!O114)/1000000</f>
        <v>0</v>
      </c>
      <c r="P93" s="294">
        <f>($D$93*EBT!P114)/1000000</f>
        <v>0</v>
      </c>
      <c r="Q93" s="294">
        <f>($D$93*EBT!Q114)/1000000</f>
        <v>0</v>
      </c>
      <c r="R93" s="294">
        <f>($D$93*EBT!R114)/1000000</f>
        <v>0</v>
      </c>
      <c r="S93" s="294">
        <f>($D$93*EBT!S114)/1000000</f>
        <v>0</v>
      </c>
      <c r="T93" s="294">
        <f>($D$93*EBT!T114)/1000000</f>
        <v>0</v>
      </c>
      <c r="U93" s="294">
        <f>($D$93*EBT!U114)/1000000</f>
        <v>0</v>
      </c>
      <c r="V93" s="294">
        <f>($D$93*EBT!V114)/1000000</f>
        <v>0</v>
      </c>
      <c r="W93" s="294">
        <f>($D$93*EBT!W114)/1000000</f>
        <v>0</v>
      </c>
      <c r="X93" s="294">
        <f>($D$93*EBT!X114)/1000000</f>
        <v>0</v>
      </c>
      <c r="Y93" s="294">
        <f>($D$93*EBT!Y114)/1000000</f>
        <v>0</v>
      </c>
      <c r="Z93" s="294">
        <f>($D$93*EBT!Z114)/1000000</f>
        <v>0</v>
      </c>
    </row>
    <row r="94" spans="1:26">
      <c r="A94" s="111" t="s">
        <v>121</v>
      </c>
      <c r="B94" s="40"/>
      <c r="C94" s="32"/>
      <c r="D94" s="73"/>
      <c r="E94" s="85"/>
      <c r="F94" s="85"/>
      <c r="G94" s="85"/>
      <c r="H94" s="85"/>
      <c r="I94" s="85"/>
      <c r="J94" s="85"/>
      <c r="K94" s="86"/>
      <c r="L94" s="86"/>
      <c r="M94" s="86"/>
      <c r="N94" s="86"/>
      <c r="O94" s="86"/>
      <c r="P94" s="86"/>
      <c r="Q94" s="86"/>
      <c r="R94" s="86"/>
      <c r="S94" s="86"/>
      <c r="T94" s="86"/>
      <c r="U94" s="86"/>
      <c r="V94" s="86"/>
      <c r="W94" s="86"/>
      <c r="X94" s="86"/>
      <c r="Y94" s="86"/>
      <c r="Z94" s="86"/>
    </row>
    <row r="95" spans="1:26">
      <c r="A95" s="111" t="s">
        <v>122</v>
      </c>
      <c r="B95" s="40"/>
      <c r="C95" s="32"/>
      <c r="D95" s="73"/>
      <c r="E95" s="85"/>
      <c r="F95" s="85"/>
      <c r="G95" s="85"/>
      <c r="H95" s="85"/>
      <c r="I95" s="85"/>
      <c r="J95" s="85"/>
      <c r="K95" s="86"/>
      <c r="L95" s="86"/>
      <c r="M95" s="86"/>
      <c r="N95" s="86"/>
      <c r="O95" s="86"/>
      <c r="P95" s="86"/>
      <c r="Q95" s="86"/>
      <c r="R95" s="86"/>
      <c r="S95" s="86"/>
      <c r="T95" s="86"/>
      <c r="U95" s="86"/>
      <c r="V95" s="86"/>
      <c r="W95" s="86"/>
      <c r="X95" s="86"/>
      <c r="Y95" s="86"/>
      <c r="Z95" s="86"/>
    </row>
    <row r="96" spans="1:26">
      <c r="A96" s="111" t="s">
        <v>240</v>
      </c>
      <c r="B96" s="40"/>
      <c r="C96" s="32"/>
      <c r="D96" s="73"/>
      <c r="E96" s="85"/>
      <c r="F96" s="85"/>
      <c r="G96" s="85"/>
      <c r="H96" s="85"/>
      <c r="I96" s="85"/>
      <c r="J96" s="85"/>
      <c r="K96" s="86"/>
      <c r="L96" s="86"/>
      <c r="M96" s="86"/>
      <c r="N96" s="86"/>
      <c r="O96" s="86"/>
      <c r="P96" s="86"/>
      <c r="Q96" s="86"/>
      <c r="R96" s="86"/>
      <c r="S96" s="86"/>
      <c r="T96" s="86"/>
      <c r="U96" s="86"/>
      <c r="V96" s="86"/>
      <c r="W96" s="86"/>
      <c r="X96" s="86"/>
      <c r="Y96" s="86"/>
      <c r="Z96" s="86"/>
    </row>
    <row r="97" spans="1:26">
      <c r="A97" s="111" t="s">
        <v>241</v>
      </c>
      <c r="B97" s="40"/>
      <c r="C97" s="32"/>
      <c r="D97" s="73"/>
      <c r="E97" s="85"/>
      <c r="F97" s="85"/>
      <c r="G97" s="85"/>
      <c r="H97" s="85"/>
      <c r="I97" s="85"/>
      <c r="J97" s="85"/>
      <c r="K97" s="86"/>
      <c r="L97" s="86"/>
      <c r="M97" s="86"/>
      <c r="N97" s="86"/>
      <c r="O97" s="86"/>
      <c r="P97" s="86"/>
      <c r="Q97" s="86"/>
      <c r="R97" s="86"/>
      <c r="S97" s="86"/>
      <c r="T97" s="86"/>
      <c r="U97" s="86"/>
      <c r="V97" s="86"/>
      <c r="W97" s="86"/>
      <c r="X97" s="86"/>
      <c r="Y97" s="86"/>
      <c r="Z97" s="86"/>
    </row>
    <row r="98" spans="1:26">
      <c r="A98" s="111" t="s">
        <v>242</v>
      </c>
      <c r="B98" s="40"/>
      <c r="C98" s="32"/>
      <c r="D98" s="73"/>
      <c r="E98" s="85"/>
      <c r="F98" s="85"/>
      <c r="G98" s="85"/>
      <c r="H98" s="85"/>
      <c r="I98" s="85"/>
      <c r="J98" s="85"/>
      <c r="K98" s="86"/>
      <c r="L98" s="86"/>
      <c r="M98" s="86"/>
      <c r="N98" s="86"/>
      <c r="O98" s="86"/>
      <c r="P98" s="86"/>
      <c r="Q98" s="86"/>
      <c r="R98" s="86"/>
      <c r="S98" s="86"/>
      <c r="T98" s="86"/>
      <c r="U98" s="86"/>
      <c r="V98" s="86"/>
      <c r="W98" s="86"/>
      <c r="X98" s="86"/>
      <c r="Y98" s="86"/>
      <c r="Z98" s="86"/>
    </row>
    <row r="99" spans="1:26">
      <c r="A99" s="111" t="s">
        <v>243</v>
      </c>
      <c r="B99" s="40"/>
      <c r="C99" s="32"/>
      <c r="D99" s="73"/>
      <c r="E99" s="85"/>
      <c r="F99" s="85"/>
      <c r="G99" s="85"/>
      <c r="H99" s="85"/>
      <c r="I99" s="85"/>
      <c r="J99" s="85"/>
      <c r="K99" s="86"/>
      <c r="L99" s="86"/>
      <c r="M99" s="86"/>
      <c r="N99" s="86"/>
      <c r="O99" s="86"/>
      <c r="P99" s="86"/>
      <c r="Q99" s="86"/>
      <c r="R99" s="86"/>
      <c r="S99" s="86"/>
      <c r="T99" s="86"/>
      <c r="U99" s="86"/>
      <c r="V99" s="86"/>
      <c r="W99" s="86"/>
      <c r="X99" s="86"/>
      <c r="Y99" s="86"/>
      <c r="Z99" s="86"/>
    </row>
    <row r="100" spans="1:26">
      <c r="A100" s="111" t="s">
        <v>244</v>
      </c>
      <c r="B100" s="40"/>
      <c r="C100" s="32"/>
      <c r="D100" s="73"/>
      <c r="E100" s="85"/>
      <c r="F100" s="85"/>
      <c r="G100" s="85"/>
      <c r="H100" s="85"/>
      <c r="I100" s="85"/>
      <c r="J100" s="85"/>
      <c r="K100" s="86"/>
      <c r="L100" s="86"/>
      <c r="M100" s="86"/>
      <c r="N100" s="86"/>
      <c r="O100" s="86"/>
      <c r="P100" s="86"/>
      <c r="Q100" s="86"/>
      <c r="R100" s="86"/>
      <c r="S100" s="86"/>
      <c r="T100" s="86"/>
      <c r="U100" s="86"/>
      <c r="V100" s="86"/>
      <c r="W100" s="86"/>
      <c r="X100" s="86"/>
      <c r="Y100" s="86"/>
      <c r="Z100" s="86"/>
    </row>
    <row r="101" spans="1:26">
      <c r="A101" s="111" t="s">
        <v>245</v>
      </c>
      <c r="B101" s="40"/>
      <c r="C101" s="32"/>
      <c r="D101" s="73"/>
      <c r="E101" s="85"/>
      <c r="F101" s="85"/>
      <c r="G101" s="85"/>
      <c r="H101" s="85"/>
      <c r="I101" s="85"/>
      <c r="J101" s="85"/>
      <c r="K101" s="86"/>
      <c r="L101" s="86"/>
      <c r="M101" s="86"/>
      <c r="N101" s="86"/>
      <c r="O101" s="86"/>
      <c r="P101" s="86"/>
      <c r="Q101" s="86"/>
      <c r="R101" s="86"/>
      <c r="S101" s="86"/>
      <c r="T101" s="86"/>
      <c r="U101" s="86"/>
      <c r="V101" s="86"/>
      <c r="W101" s="86"/>
      <c r="X101" s="86"/>
      <c r="Y101" s="86"/>
      <c r="Z101" s="86"/>
    </row>
    <row r="102" spans="1:26">
      <c r="A102" s="111" t="s">
        <v>246</v>
      </c>
      <c r="B102" s="40"/>
      <c r="C102" s="32"/>
      <c r="D102" s="73"/>
      <c r="E102" s="85"/>
      <c r="F102" s="85"/>
      <c r="G102" s="85"/>
      <c r="H102" s="85"/>
      <c r="I102" s="85"/>
      <c r="J102" s="85"/>
      <c r="K102" s="86"/>
      <c r="L102" s="86"/>
      <c r="M102" s="86"/>
      <c r="N102" s="86"/>
      <c r="O102" s="86"/>
      <c r="P102" s="86"/>
      <c r="Q102" s="86"/>
      <c r="R102" s="86"/>
      <c r="S102" s="86"/>
      <c r="T102" s="86"/>
      <c r="U102" s="86"/>
      <c r="V102" s="86"/>
      <c r="W102" s="86"/>
      <c r="X102" s="86"/>
      <c r="Y102" s="86"/>
      <c r="Z102" s="86"/>
    </row>
    <row r="103" spans="1:26">
      <c r="A103" s="111" t="s">
        <v>247</v>
      </c>
      <c r="B103" s="40"/>
      <c r="C103" s="32"/>
      <c r="D103" s="73"/>
      <c r="E103" s="85"/>
      <c r="F103" s="85"/>
      <c r="G103" s="85"/>
      <c r="H103" s="85"/>
      <c r="I103" s="85"/>
      <c r="J103" s="85"/>
      <c r="K103" s="86"/>
      <c r="L103" s="86"/>
      <c r="M103" s="86"/>
      <c r="N103" s="86"/>
      <c r="O103" s="86"/>
      <c r="P103" s="86"/>
      <c r="Q103" s="86"/>
      <c r="R103" s="86"/>
      <c r="S103" s="86"/>
      <c r="T103" s="86"/>
      <c r="U103" s="86"/>
      <c r="V103" s="86"/>
      <c r="W103" s="86"/>
      <c r="X103" s="86"/>
      <c r="Y103" s="86"/>
      <c r="Z103" s="86"/>
    </row>
    <row r="104" spans="1:26">
      <c r="A104" s="206" t="s">
        <v>248</v>
      </c>
      <c r="B104" s="40"/>
      <c r="C104" s="32"/>
      <c r="D104" s="73"/>
      <c r="E104" s="85"/>
      <c r="F104" s="85"/>
      <c r="G104" s="85"/>
      <c r="H104" s="85"/>
      <c r="I104" s="85"/>
      <c r="J104" s="85"/>
      <c r="K104" s="86"/>
      <c r="L104" s="86"/>
      <c r="M104" s="86"/>
      <c r="N104" s="86"/>
      <c r="O104" s="86"/>
      <c r="P104" s="86"/>
      <c r="Q104" s="86"/>
      <c r="R104" s="86"/>
      <c r="S104" s="86"/>
      <c r="T104" s="86"/>
      <c r="U104" s="86"/>
      <c r="V104" s="86"/>
      <c r="W104" s="86"/>
      <c r="X104" s="86"/>
      <c r="Y104" s="86"/>
      <c r="Z104" s="86"/>
    </row>
    <row r="105" spans="1:26">
      <c r="A105" s="111">
        <v>5</v>
      </c>
      <c r="B105" s="37" t="s">
        <v>110</v>
      </c>
      <c r="C105" s="36"/>
      <c r="D105" s="172"/>
      <c r="E105" s="55">
        <f t="shared" ref="E105:M105" si="6">SUM(E91:E104)</f>
        <v>0</v>
      </c>
      <c r="F105" s="55">
        <f t="shared" si="6"/>
        <v>0</v>
      </c>
      <c r="G105" s="55">
        <f t="shared" si="6"/>
        <v>0</v>
      </c>
      <c r="H105" s="55">
        <f t="shared" si="6"/>
        <v>0</v>
      </c>
      <c r="I105" s="55">
        <f t="shared" si="6"/>
        <v>0</v>
      </c>
      <c r="J105" s="55">
        <f t="shared" si="6"/>
        <v>0</v>
      </c>
      <c r="K105" s="55">
        <f t="shared" si="6"/>
        <v>0</v>
      </c>
      <c r="L105" s="55">
        <f t="shared" si="6"/>
        <v>0</v>
      </c>
      <c r="M105" s="55">
        <f t="shared" si="6"/>
        <v>0</v>
      </c>
      <c r="N105" s="55">
        <f t="shared" ref="N105:Z105" si="7">SUM(N91:N104)</f>
        <v>0</v>
      </c>
      <c r="O105" s="55">
        <f t="shared" si="7"/>
        <v>0</v>
      </c>
      <c r="P105" s="55">
        <f t="shared" si="7"/>
        <v>0</v>
      </c>
      <c r="Q105" s="55">
        <f t="shared" si="7"/>
        <v>0</v>
      </c>
      <c r="R105" s="55">
        <f t="shared" si="7"/>
        <v>0</v>
      </c>
      <c r="S105" s="55">
        <f t="shared" si="7"/>
        <v>0</v>
      </c>
      <c r="T105" s="55">
        <f t="shared" si="7"/>
        <v>0</v>
      </c>
      <c r="U105" s="55">
        <f t="shared" si="7"/>
        <v>0</v>
      </c>
      <c r="V105" s="55">
        <f t="shared" si="7"/>
        <v>0</v>
      </c>
      <c r="W105" s="55">
        <f t="shared" si="7"/>
        <v>0</v>
      </c>
      <c r="X105" s="55">
        <f t="shared" si="7"/>
        <v>0</v>
      </c>
      <c r="Y105" s="55">
        <f t="shared" si="7"/>
        <v>0</v>
      </c>
      <c r="Z105" s="55">
        <f t="shared" si="7"/>
        <v>0</v>
      </c>
    </row>
    <row r="106" spans="1:26">
      <c r="A106" s="111"/>
      <c r="B106" s="133"/>
      <c r="C106" s="131"/>
      <c r="D106" s="132"/>
      <c r="E106" s="82"/>
      <c r="F106" s="82"/>
      <c r="G106" s="82"/>
      <c r="H106" s="82"/>
      <c r="I106" s="82"/>
      <c r="J106" s="82"/>
      <c r="K106" s="82"/>
      <c r="L106" s="82"/>
      <c r="M106" s="82"/>
      <c r="N106" s="82"/>
      <c r="O106" s="82"/>
      <c r="P106" s="82"/>
      <c r="Q106" s="82"/>
      <c r="R106" s="82"/>
      <c r="S106" s="82"/>
      <c r="T106" s="82"/>
      <c r="U106" s="82"/>
      <c r="V106" s="82"/>
      <c r="W106" s="82"/>
      <c r="X106" s="82"/>
      <c r="Y106" s="82"/>
      <c r="Z106" s="271"/>
    </row>
    <row r="107" spans="1:26" ht="15" customHeight="1">
      <c r="A107" s="111">
        <v>6</v>
      </c>
      <c r="B107" s="38" t="s">
        <v>164</v>
      </c>
      <c r="C107" s="39"/>
      <c r="D107" s="64"/>
      <c r="E107" s="65">
        <f t="shared" ref="E107:M107" si="8">E105+E87</f>
        <v>0</v>
      </c>
      <c r="F107" s="65">
        <f t="shared" si="8"/>
        <v>0</v>
      </c>
      <c r="G107" s="65">
        <f t="shared" si="8"/>
        <v>0</v>
      </c>
      <c r="H107" s="65">
        <f t="shared" si="8"/>
        <v>0</v>
      </c>
      <c r="I107" s="65">
        <f t="shared" si="8"/>
        <v>0</v>
      </c>
      <c r="J107" s="65">
        <f t="shared" si="8"/>
        <v>0</v>
      </c>
      <c r="K107" s="65">
        <f t="shared" si="8"/>
        <v>0</v>
      </c>
      <c r="L107" s="65">
        <f t="shared" si="8"/>
        <v>0</v>
      </c>
      <c r="M107" s="65">
        <f t="shared" si="8"/>
        <v>0</v>
      </c>
      <c r="N107" s="65">
        <f t="shared" ref="N107:Z107" si="9">N105+N87</f>
        <v>0</v>
      </c>
      <c r="O107" s="65">
        <f t="shared" si="9"/>
        <v>0</v>
      </c>
      <c r="P107" s="65">
        <f t="shared" si="9"/>
        <v>0</v>
      </c>
      <c r="Q107" s="65">
        <f t="shared" si="9"/>
        <v>0</v>
      </c>
      <c r="R107" s="65">
        <f t="shared" si="9"/>
        <v>0</v>
      </c>
      <c r="S107" s="65">
        <f t="shared" si="9"/>
        <v>0</v>
      </c>
      <c r="T107" s="65">
        <f t="shared" si="9"/>
        <v>0</v>
      </c>
      <c r="U107" s="65">
        <f t="shared" si="9"/>
        <v>0</v>
      </c>
      <c r="V107" s="65">
        <f t="shared" si="9"/>
        <v>0</v>
      </c>
      <c r="W107" s="65">
        <f t="shared" si="9"/>
        <v>0</v>
      </c>
      <c r="X107" s="65">
        <f t="shared" si="9"/>
        <v>0</v>
      </c>
      <c r="Y107" s="65">
        <f t="shared" si="9"/>
        <v>0</v>
      </c>
      <c r="Z107" s="65">
        <f t="shared" si="9"/>
        <v>0</v>
      </c>
    </row>
    <row r="108" spans="1:26">
      <c r="A108" s="111"/>
      <c r="B108" s="26"/>
      <c r="C108" s="26"/>
      <c r="D108" s="22"/>
      <c r="E108" s="61"/>
      <c r="F108" s="61"/>
      <c r="G108" s="61"/>
      <c r="H108" s="61"/>
      <c r="I108" s="61"/>
      <c r="J108" s="61"/>
      <c r="K108" s="61"/>
      <c r="L108" s="61"/>
      <c r="M108" s="61"/>
      <c r="N108" s="61"/>
      <c r="O108" s="61"/>
      <c r="P108" s="61"/>
      <c r="Q108" s="61"/>
      <c r="R108" s="61"/>
    </row>
    <row r="109" spans="1:26" ht="18">
      <c r="A109" s="111"/>
      <c r="B109" s="208" t="s">
        <v>41</v>
      </c>
      <c r="D109" s="16"/>
      <c r="E109" s="70"/>
      <c r="F109" s="70"/>
      <c r="G109" s="70"/>
      <c r="H109" s="70"/>
      <c r="I109" s="70"/>
      <c r="J109" s="70"/>
      <c r="K109" s="70"/>
      <c r="L109" s="70"/>
      <c r="M109" s="70"/>
      <c r="N109" s="70"/>
      <c r="O109" s="62"/>
      <c r="P109" s="62"/>
      <c r="Q109" s="62"/>
      <c r="R109" s="62"/>
    </row>
    <row r="110" spans="1:26">
      <c r="A110" s="111"/>
      <c r="B110" s="22"/>
      <c r="C110" s="26"/>
      <c r="D110" s="22"/>
    </row>
    <row r="111" spans="1:26">
      <c r="A111" s="111"/>
      <c r="B111" s="27"/>
      <c r="C111" s="17"/>
      <c r="D111" s="63" t="s">
        <v>93</v>
      </c>
      <c r="E111" s="50" t="s">
        <v>15</v>
      </c>
      <c r="F111" s="50" t="s">
        <v>16</v>
      </c>
      <c r="G111" s="50" t="s">
        <v>18</v>
      </c>
      <c r="H111" s="50" t="s">
        <v>19</v>
      </c>
      <c r="I111" s="50" t="s">
        <v>22</v>
      </c>
      <c r="J111" s="50" t="s">
        <v>23</v>
      </c>
      <c r="K111" s="50" t="s">
        <v>25</v>
      </c>
      <c r="L111" s="50" t="s">
        <v>26</v>
      </c>
      <c r="M111" s="50" t="s">
        <v>27</v>
      </c>
      <c r="N111" s="50" t="s">
        <v>28</v>
      </c>
      <c r="O111" s="258" t="s">
        <v>376</v>
      </c>
      <c r="P111" s="258" t="s">
        <v>377</v>
      </c>
      <c r="Q111" s="258" t="s">
        <v>378</v>
      </c>
      <c r="R111" s="258" t="s">
        <v>379</v>
      </c>
      <c r="S111" s="258" t="s">
        <v>380</v>
      </c>
      <c r="T111" s="258" t="s">
        <v>381</v>
      </c>
      <c r="U111" s="258" t="s">
        <v>382</v>
      </c>
      <c r="V111" s="258" t="s">
        <v>383</v>
      </c>
      <c r="W111" s="258" t="s">
        <v>384</v>
      </c>
      <c r="X111" s="258" t="s">
        <v>385</v>
      </c>
      <c r="Y111" s="258" t="s">
        <v>386</v>
      </c>
      <c r="Z111" s="258" t="s">
        <v>387</v>
      </c>
    </row>
    <row r="112" spans="1:26">
      <c r="A112" s="111">
        <v>7</v>
      </c>
      <c r="B112" s="289" t="s">
        <v>445</v>
      </c>
      <c r="C112" s="204"/>
      <c r="D112" s="136">
        <v>0.42799999999999999</v>
      </c>
      <c r="E112" s="299">
        <f>$D$112*(EBT!E135-EBT!E136)/1000000</f>
        <v>-9.7370411191141995E-2</v>
      </c>
      <c r="F112" s="299">
        <f>$D$112*(EBT!F135-EBT!F136)/1000000</f>
        <v>5.3369270324778124E-2</v>
      </c>
      <c r="G112" s="299">
        <f>$D$112*(EBT!G135-EBT!G136)/1000000</f>
        <v>-9.7533378968750001E-2</v>
      </c>
      <c r="H112" s="299">
        <f>$D$112*(EBT!H135-EBT!H136)/1000000</f>
        <v>-1.2940950519345226E-2</v>
      </c>
      <c r="I112" s="299">
        <f>$D$112*(EBT!I135-EBT!I136)/1000000</f>
        <v>0.12095766308630952</v>
      </c>
      <c r="J112" s="299">
        <f>$D$112*(EBT!J135-EBT!J136)/1000000</f>
        <v>-1.6890580058035704E-2</v>
      </c>
      <c r="K112" s="299">
        <f>$D$112*(EBT!K135-EBT!K136)/1000000</f>
        <v>5.3160167203868992E-2</v>
      </c>
      <c r="L112" s="299">
        <f>$D$112*(EBT!L135-EBT!L136)/1000000</f>
        <v>0.18912456962202381</v>
      </c>
      <c r="M112" s="299">
        <f>$D$112*(EBT!M135-EBT!M136)/1000000</f>
        <v>0.20178139963392858</v>
      </c>
      <c r="N112" s="299">
        <f>$D$112*(EBT!N135-EBT!N136)/1000000</f>
        <v>0.13986585695833334</v>
      </c>
      <c r="O112" s="299">
        <f>$D$112*(EBT!O135-EBT!O136)/1000000</f>
        <v>0.10192833550148811</v>
      </c>
      <c r="P112" s="299">
        <f>$D$112*(EBT!P135-EBT!P136)/1000000</f>
        <v>7.6098235200892914E-2</v>
      </c>
      <c r="Q112" s="299">
        <f>$D$112*(EBT!Q135-EBT!Q136)/1000000</f>
        <v>8.1864704915922681E-2</v>
      </c>
      <c r="R112" s="299">
        <f>$D$112*(EBT!R135-EBT!R136)/1000000</f>
        <v>1.3699390880952411E-2</v>
      </c>
      <c r="S112" s="299">
        <f>$D$112*(EBT!S135-EBT!S136)/1000000</f>
        <v>-5.9951049107142815E-2</v>
      </c>
      <c r="T112" s="299">
        <f>$D$112*(EBT!T135-EBT!T136)/1000000</f>
        <v>-8.6957613452380653E-3</v>
      </c>
      <c r="U112" s="299">
        <f>$D$112*(EBT!U135-EBT!U136)/1000000</f>
        <v>-3.7445028958332919E-3</v>
      </c>
      <c r="V112" s="299">
        <f>$D$112*(EBT!V135-EBT!V136)/1000000</f>
        <v>-6.2597103696428541E-2</v>
      </c>
      <c r="W112" s="299">
        <f>$D$112*(EBT!W135-EBT!W136)/1000000</f>
        <v>-7.2254240934523775E-2</v>
      </c>
      <c r="X112" s="299">
        <f>$D$112*(EBT!X135-EBT!X136)/1000000</f>
        <v>-5.7017493797619001E-2</v>
      </c>
      <c r="Y112" s="299">
        <f>$D$112*(EBT!Y135-EBT!Y136)/1000000</f>
        <v>-5.9026083785714244E-2</v>
      </c>
      <c r="Z112" s="299">
        <f>$D$112*(EBT!Z135-EBT!Z136)/1000000</f>
        <v>-0.12022122889880946</v>
      </c>
    </row>
    <row r="113" spans="1:26" ht="18">
      <c r="A113" s="111"/>
      <c r="B113" s="208" t="s">
        <v>95</v>
      </c>
      <c r="D113" s="16"/>
      <c r="E113" s="299"/>
      <c r="F113" s="299"/>
      <c r="G113" s="299"/>
      <c r="H113" s="299"/>
      <c r="I113" s="299"/>
      <c r="J113" s="299"/>
      <c r="K113" s="299"/>
      <c r="L113" s="299"/>
      <c r="M113" s="299"/>
      <c r="N113" s="299"/>
      <c r="O113" s="299"/>
      <c r="P113" s="299"/>
      <c r="Q113" s="299"/>
      <c r="R113" s="299"/>
      <c r="S113" s="299"/>
      <c r="T113" s="299"/>
      <c r="U113" s="299"/>
      <c r="V113" s="299"/>
      <c r="W113" s="299"/>
      <c r="X113" s="299"/>
      <c r="Y113" s="299"/>
      <c r="Z113" s="299"/>
    </row>
    <row r="114" spans="1:26">
      <c r="A114" s="111"/>
      <c r="B114" s="16"/>
      <c r="D114" s="16"/>
      <c r="E114" s="50" t="s">
        <v>15</v>
      </c>
      <c r="F114" s="50" t="s">
        <v>16</v>
      </c>
      <c r="G114" s="50" t="s">
        <v>18</v>
      </c>
      <c r="H114" s="50" t="s">
        <v>19</v>
      </c>
      <c r="I114" s="50" t="s">
        <v>22</v>
      </c>
      <c r="J114" s="50" t="s">
        <v>23</v>
      </c>
      <c r="K114" s="50" t="s">
        <v>25</v>
      </c>
      <c r="L114" s="50" t="s">
        <v>26</v>
      </c>
      <c r="M114" s="50" t="s">
        <v>27</v>
      </c>
      <c r="N114" s="50" t="s">
        <v>28</v>
      </c>
      <c r="O114" s="258" t="s">
        <v>376</v>
      </c>
      <c r="P114" s="258" t="s">
        <v>377</v>
      </c>
      <c r="Q114" s="258" t="s">
        <v>378</v>
      </c>
      <c r="R114" s="258" t="s">
        <v>379</v>
      </c>
      <c r="S114" s="258" t="s">
        <v>380</v>
      </c>
      <c r="T114" s="258" t="s">
        <v>381</v>
      </c>
      <c r="U114" s="258" t="s">
        <v>382</v>
      </c>
      <c r="V114" s="258" t="s">
        <v>383</v>
      </c>
      <c r="W114" s="258" t="s">
        <v>384</v>
      </c>
      <c r="X114" s="258" t="s">
        <v>385</v>
      </c>
      <c r="Y114" s="258" t="s">
        <v>386</v>
      </c>
      <c r="Z114" s="258" t="s">
        <v>387</v>
      </c>
    </row>
    <row r="115" spans="1:26">
      <c r="A115" s="111">
        <v>8</v>
      </c>
      <c r="B115" s="289" t="s">
        <v>446</v>
      </c>
      <c r="C115" s="32"/>
      <c r="D115" s="71"/>
      <c r="E115" s="299">
        <f>E67+E112+E107</f>
        <v>1.1786933599610641</v>
      </c>
      <c r="F115" s="299">
        <f t="shared" ref="F115:Z115" si="10">F67+F112+F107</f>
        <v>1.0522587888080639</v>
      </c>
      <c r="G115" s="299">
        <f t="shared" si="10"/>
        <v>1.11340062215403</v>
      </c>
      <c r="H115" s="299">
        <f t="shared" si="10"/>
        <v>1.1226368831868849</v>
      </c>
      <c r="I115" s="299">
        <f t="shared" si="10"/>
        <v>0.85451681147235459</v>
      </c>
      <c r="J115" s="299">
        <f>J67+J112+J107</f>
        <v>0.50471966612464936</v>
      </c>
      <c r="K115" s="299">
        <f t="shared" si="10"/>
        <v>0.45171852776175403</v>
      </c>
      <c r="L115" s="299">
        <f t="shared" si="10"/>
        <v>0.46672780368666877</v>
      </c>
      <c r="M115" s="299">
        <f t="shared" si="10"/>
        <v>0.4468923643175986</v>
      </c>
      <c r="N115" s="299">
        <f t="shared" si="10"/>
        <v>0.42049865537409337</v>
      </c>
      <c r="O115" s="299">
        <f t="shared" si="10"/>
        <v>0.38276457273332815</v>
      </c>
      <c r="P115" s="299">
        <f t="shared" si="10"/>
        <v>0.35063828580563045</v>
      </c>
      <c r="Q115" s="299">
        <f t="shared" si="10"/>
        <v>0.32311170604880268</v>
      </c>
      <c r="R115" s="299">
        <f t="shared" si="10"/>
        <v>0.29351269965710741</v>
      </c>
      <c r="S115" s="299">
        <f t="shared" si="10"/>
        <v>0.21499489574911212</v>
      </c>
      <c r="T115" s="299">
        <f t="shared" si="10"/>
        <v>0.26187168500358693</v>
      </c>
      <c r="U115" s="299">
        <f t="shared" si="10"/>
        <v>0.23944673486223675</v>
      </c>
      <c r="V115" s="299">
        <f t="shared" si="10"/>
        <v>0.21890246105344144</v>
      </c>
      <c r="W115" s="299">
        <f t="shared" si="10"/>
        <v>0.20530251950101369</v>
      </c>
      <c r="X115" s="299">
        <f t="shared" si="10"/>
        <v>0.21441699353183596</v>
      </c>
      <c r="Y115" s="299">
        <f t="shared" si="10"/>
        <v>0.18445132183223578</v>
      </c>
      <c r="Z115" s="299">
        <f t="shared" si="10"/>
        <v>0.15808922507933057</v>
      </c>
    </row>
    <row r="116" spans="1:26" ht="15" customHeight="1">
      <c r="A116" s="111"/>
      <c r="E116" s="6"/>
      <c r="F116" s="6"/>
      <c r="G116" s="6"/>
      <c r="H116" s="6"/>
      <c r="I116" s="6"/>
      <c r="J116" s="1"/>
      <c r="K116" s="1"/>
      <c r="L116" s="1"/>
      <c r="M116" s="1"/>
      <c r="N116" s="1"/>
      <c r="O116" s="1"/>
    </row>
    <row r="117" spans="1:26" ht="18">
      <c r="A117" s="111"/>
      <c r="B117" s="208" t="s">
        <v>297</v>
      </c>
      <c r="L117" s="1"/>
      <c r="M117" s="1"/>
      <c r="N117" s="1"/>
      <c r="O117" s="1"/>
    </row>
    <row r="118" spans="1:26">
      <c r="A118" s="111"/>
      <c r="L118" s="1"/>
      <c r="M118" s="1"/>
      <c r="N118" s="1"/>
      <c r="O118" s="1"/>
    </row>
    <row r="119" spans="1:26">
      <c r="A119" s="111" t="s">
        <v>286</v>
      </c>
      <c r="B119" s="172" t="s">
        <v>305</v>
      </c>
      <c r="E119" s="214">
        <f>EBT!E81</f>
        <v>0</v>
      </c>
      <c r="F119" s="214">
        <f>EBT!F81</f>
        <v>0</v>
      </c>
      <c r="G119" s="214">
        <f>EBT!G81</f>
        <v>0</v>
      </c>
      <c r="H119" s="214">
        <f>EBT!H81</f>
        <v>0</v>
      </c>
      <c r="I119" s="214">
        <f>EBT!I81</f>
        <v>0</v>
      </c>
      <c r="J119" s="214">
        <f>EBT!J81</f>
        <v>0</v>
      </c>
      <c r="K119" s="214">
        <f>EBT!K81</f>
        <v>0</v>
      </c>
      <c r="L119" s="214">
        <f>EBT!L81</f>
        <v>0</v>
      </c>
      <c r="M119" s="214">
        <f>EBT!M81</f>
        <v>0</v>
      </c>
      <c r="N119" s="214">
        <f>EBT!N81</f>
        <v>0</v>
      </c>
      <c r="O119" s="214">
        <f>EBT!O81</f>
        <v>0</v>
      </c>
      <c r="P119" s="214">
        <f>EBT!P81</f>
        <v>0</v>
      </c>
      <c r="Q119" s="214">
        <f>EBT!Q81</f>
        <v>0</v>
      </c>
      <c r="R119" s="214">
        <f>EBT!R81</f>
        <v>0</v>
      </c>
      <c r="S119" s="214">
        <f>EBT!S81</f>
        <v>0</v>
      </c>
      <c r="T119" s="214">
        <f>EBT!T81</f>
        <v>0</v>
      </c>
      <c r="U119" s="214">
        <f>EBT!U81</f>
        <v>0</v>
      </c>
      <c r="V119" s="214">
        <f>EBT!V81</f>
        <v>0</v>
      </c>
      <c r="W119" s="214">
        <f>EBT!W81</f>
        <v>0</v>
      </c>
      <c r="X119" s="214">
        <f>EBT!X81</f>
        <v>0</v>
      </c>
      <c r="Y119" s="214">
        <f>EBT!Y81</f>
        <v>0</v>
      </c>
      <c r="Z119" s="214">
        <f>EBT!Z81</f>
        <v>0</v>
      </c>
    </row>
    <row r="120" spans="1:26">
      <c r="A120" s="111" t="s">
        <v>287</v>
      </c>
      <c r="B120" s="172" t="s">
        <v>291</v>
      </c>
      <c r="E120" s="214">
        <f>EBT!E16</f>
        <v>0</v>
      </c>
      <c r="F120" s="214">
        <f>EBT!F16</f>
        <v>0</v>
      </c>
      <c r="G120" s="214">
        <f>EBT!G16</f>
        <v>0</v>
      </c>
      <c r="H120" s="214">
        <f>EBT!H16</f>
        <v>0</v>
      </c>
      <c r="I120" s="214">
        <f>EBT!I16</f>
        <v>0</v>
      </c>
      <c r="J120" s="214">
        <f>EBT!J16</f>
        <v>0</v>
      </c>
      <c r="K120" s="214">
        <f>EBT!K16</f>
        <v>0</v>
      </c>
      <c r="L120" s="214">
        <f>EBT!L16</f>
        <v>0</v>
      </c>
      <c r="M120" s="214">
        <f>EBT!M16</f>
        <v>0</v>
      </c>
      <c r="N120" s="214">
        <f>EBT!N16</f>
        <v>0</v>
      </c>
      <c r="O120" s="214">
        <f>EBT!O16</f>
        <v>0</v>
      </c>
      <c r="P120" s="214">
        <f>EBT!P16</f>
        <v>0</v>
      </c>
      <c r="Q120" s="214">
        <f>EBT!Q16</f>
        <v>0</v>
      </c>
      <c r="R120" s="214">
        <f>EBT!R16</f>
        <v>0</v>
      </c>
      <c r="S120" s="214">
        <f>EBT!S16</f>
        <v>0</v>
      </c>
      <c r="T120" s="214">
        <f>EBT!T16</f>
        <v>0</v>
      </c>
      <c r="U120" s="214">
        <f>EBT!U16</f>
        <v>0</v>
      </c>
      <c r="V120" s="214">
        <f>EBT!V16</f>
        <v>0</v>
      </c>
      <c r="W120" s="214">
        <f>EBT!W16</f>
        <v>0</v>
      </c>
      <c r="X120" s="214">
        <f>EBT!X16</f>
        <v>0</v>
      </c>
      <c r="Y120" s="214">
        <f>EBT!Y16</f>
        <v>0</v>
      </c>
      <c r="Z120" s="214">
        <f>EBT!Z16</f>
        <v>0</v>
      </c>
    </row>
    <row r="121" spans="1:26">
      <c r="A121" s="111" t="s">
        <v>288</v>
      </c>
      <c r="B121" s="172" t="s">
        <v>298</v>
      </c>
      <c r="E121" s="214">
        <f t="shared" ref="E121:N121" si="11">E119+E120</f>
        <v>0</v>
      </c>
      <c r="F121" s="214">
        <f t="shared" si="11"/>
        <v>0</v>
      </c>
      <c r="G121" s="214">
        <f t="shared" si="11"/>
        <v>0</v>
      </c>
      <c r="H121" s="214">
        <f t="shared" si="11"/>
        <v>0</v>
      </c>
      <c r="I121" s="214">
        <f t="shared" si="11"/>
        <v>0</v>
      </c>
      <c r="J121" s="214">
        <f t="shared" si="11"/>
        <v>0</v>
      </c>
      <c r="K121" s="214">
        <f t="shared" si="11"/>
        <v>0</v>
      </c>
      <c r="L121" s="214">
        <f t="shared" si="11"/>
        <v>0</v>
      </c>
      <c r="M121" s="214">
        <f t="shared" si="11"/>
        <v>0</v>
      </c>
      <c r="N121" s="214">
        <f t="shared" si="11"/>
        <v>0</v>
      </c>
      <c r="O121" s="214">
        <f t="shared" ref="O121:Z121" si="12">O119+O120</f>
        <v>0</v>
      </c>
      <c r="P121" s="214">
        <f t="shared" si="12"/>
        <v>0</v>
      </c>
      <c r="Q121" s="214">
        <f t="shared" si="12"/>
        <v>0</v>
      </c>
      <c r="R121" s="214">
        <f t="shared" si="12"/>
        <v>0</v>
      </c>
      <c r="S121" s="214">
        <f t="shared" si="12"/>
        <v>0</v>
      </c>
      <c r="T121" s="214">
        <f t="shared" si="12"/>
        <v>0</v>
      </c>
      <c r="U121" s="214">
        <f t="shared" si="12"/>
        <v>0</v>
      </c>
      <c r="V121" s="214">
        <f t="shared" si="12"/>
        <v>0</v>
      </c>
      <c r="W121" s="214">
        <f t="shared" si="12"/>
        <v>0</v>
      </c>
      <c r="X121" s="214">
        <f t="shared" si="12"/>
        <v>0</v>
      </c>
      <c r="Y121" s="214">
        <f t="shared" si="12"/>
        <v>0</v>
      </c>
      <c r="Z121" s="214">
        <f t="shared" si="12"/>
        <v>0</v>
      </c>
    </row>
    <row r="122" spans="1:26">
      <c r="A122" s="206" t="s">
        <v>289</v>
      </c>
      <c r="B122" s="172" t="s">
        <v>285</v>
      </c>
      <c r="E122" s="214"/>
      <c r="F122" s="214"/>
      <c r="G122" s="214"/>
      <c r="H122" s="214"/>
      <c r="I122" s="214"/>
      <c r="J122" s="214"/>
      <c r="K122" s="214"/>
      <c r="L122" s="215"/>
      <c r="M122" s="215"/>
      <c r="N122" s="215"/>
      <c r="O122" s="215"/>
      <c r="P122" s="215"/>
      <c r="Q122" s="215"/>
      <c r="R122" s="215"/>
      <c r="S122" s="215"/>
      <c r="T122" s="215"/>
      <c r="U122" s="215"/>
      <c r="V122" s="215"/>
      <c r="W122" s="215"/>
      <c r="X122" s="215"/>
      <c r="Y122" s="215"/>
      <c r="Z122" s="215"/>
    </row>
    <row r="123" spans="1:26">
      <c r="A123" s="111" t="s">
        <v>292</v>
      </c>
      <c r="B123" s="172" t="s">
        <v>293</v>
      </c>
      <c r="E123" s="214">
        <f t="shared" ref="E123:N123" si="13">E121*E122</f>
        <v>0</v>
      </c>
      <c r="F123" s="214">
        <f t="shared" si="13"/>
        <v>0</v>
      </c>
      <c r="G123" s="214">
        <f t="shared" si="13"/>
        <v>0</v>
      </c>
      <c r="H123" s="214">
        <f t="shared" si="13"/>
        <v>0</v>
      </c>
      <c r="I123" s="214">
        <f t="shared" si="13"/>
        <v>0</v>
      </c>
      <c r="J123" s="214">
        <f t="shared" si="13"/>
        <v>0</v>
      </c>
      <c r="K123" s="214">
        <f t="shared" si="13"/>
        <v>0</v>
      </c>
      <c r="L123" s="214">
        <f t="shared" si="13"/>
        <v>0</v>
      </c>
      <c r="M123" s="214">
        <f t="shared" si="13"/>
        <v>0</v>
      </c>
      <c r="N123" s="214">
        <f t="shared" si="13"/>
        <v>0</v>
      </c>
      <c r="O123" s="214">
        <f t="shared" ref="O123:Z123" si="14">O121*O122</f>
        <v>0</v>
      </c>
      <c r="P123" s="214">
        <f t="shared" si="14"/>
        <v>0</v>
      </c>
      <c r="Q123" s="214">
        <f t="shared" si="14"/>
        <v>0</v>
      </c>
      <c r="R123" s="214">
        <f t="shared" si="14"/>
        <v>0</v>
      </c>
      <c r="S123" s="214">
        <f t="shared" si="14"/>
        <v>0</v>
      </c>
      <c r="T123" s="214">
        <f t="shared" si="14"/>
        <v>0</v>
      </c>
      <c r="U123" s="214">
        <f t="shared" si="14"/>
        <v>0</v>
      </c>
      <c r="V123" s="214">
        <f t="shared" si="14"/>
        <v>0</v>
      </c>
      <c r="W123" s="214">
        <f t="shared" si="14"/>
        <v>0</v>
      </c>
      <c r="X123" s="214">
        <f t="shared" si="14"/>
        <v>0</v>
      </c>
      <c r="Y123" s="214">
        <f t="shared" si="14"/>
        <v>0</v>
      </c>
      <c r="Z123" s="214">
        <f t="shared" si="14"/>
        <v>0</v>
      </c>
    </row>
    <row r="124" spans="1:26">
      <c r="A124" s="111"/>
      <c r="L124" s="1"/>
      <c r="M124" s="1"/>
      <c r="N124" s="1"/>
      <c r="O124" s="1"/>
    </row>
    <row r="125" spans="1:26" ht="18">
      <c r="A125" s="111"/>
      <c r="B125" s="208" t="s">
        <v>290</v>
      </c>
      <c r="L125" s="1"/>
      <c r="M125" s="1"/>
      <c r="N125" s="1"/>
      <c r="O125" s="1"/>
    </row>
    <row r="126" spans="1:26">
      <c r="A126" s="111"/>
      <c r="L126" s="1"/>
      <c r="M126" s="1"/>
      <c r="N126" s="1"/>
      <c r="O126" s="1"/>
    </row>
    <row r="127" spans="1:26">
      <c r="A127" s="111" t="s">
        <v>294</v>
      </c>
      <c r="B127" s="172" t="s">
        <v>344</v>
      </c>
      <c r="E127" s="320">
        <f t="shared" ref="E127:Z127" si="15">E115-E123</f>
        <v>1.1786933599610641</v>
      </c>
      <c r="F127" s="320">
        <f t="shared" si="15"/>
        <v>1.0522587888080639</v>
      </c>
      <c r="G127" s="320">
        <f t="shared" si="15"/>
        <v>1.11340062215403</v>
      </c>
      <c r="H127" s="320">
        <f>H115-H123</f>
        <v>1.1226368831868849</v>
      </c>
      <c r="I127" s="320">
        <f t="shared" si="15"/>
        <v>0.85451681147235459</v>
      </c>
      <c r="J127" s="320">
        <f t="shared" si="15"/>
        <v>0.50471966612464936</v>
      </c>
      <c r="K127" s="320">
        <f t="shared" si="15"/>
        <v>0.45171852776175403</v>
      </c>
      <c r="L127" s="320">
        <f t="shared" si="15"/>
        <v>0.46672780368666877</v>
      </c>
      <c r="M127" s="320">
        <f t="shared" si="15"/>
        <v>0.4468923643175986</v>
      </c>
      <c r="N127" s="320">
        <f t="shared" si="15"/>
        <v>0.42049865537409337</v>
      </c>
      <c r="O127" s="320">
        <f t="shared" si="15"/>
        <v>0.38276457273332815</v>
      </c>
      <c r="P127" s="320">
        <f t="shared" si="15"/>
        <v>0.35063828580563045</v>
      </c>
      <c r="Q127" s="320">
        <f t="shared" si="15"/>
        <v>0.32311170604880268</v>
      </c>
      <c r="R127" s="320">
        <f t="shared" si="15"/>
        <v>0.29351269965710741</v>
      </c>
      <c r="S127" s="320">
        <f t="shared" si="15"/>
        <v>0.21499489574911212</v>
      </c>
      <c r="T127" s="320">
        <f t="shared" si="15"/>
        <v>0.26187168500358693</v>
      </c>
      <c r="U127" s="320">
        <f t="shared" si="15"/>
        <v>0.23944673486223675</v>
      </c>
      <c r="V127" s="320">
        <f t="shared" si="15"/>
        <v>0.21890246105344144</v>
      </c>
      <c r="W127" s="320">
        <f t="shared" si="15"/>
        <v>0.20530251950101369</v>
      </c>
      <c r="X127" s="320">
        <f t="shared" si="15"/>
        <v>0.21441699353183596</v>
      </c>
      <c r="Y127" s="320">
        <f t="shared" si="15"/>
        <v>0.18445132183223578</v>
      </c>
      <c r="Z127" s="320">
        <f t="shared" si="15"/>
        <v>0.15808922507933057</v>
      </c>
    </row>
    <row r="128" spans="1:26">
      <c r="A128" s="111"/>
      <c r="L128" s="1"/>
      <c r="M128" s="1"/>
      <c r="O128" s="1"/>
    </row>
    <row r="129" spans="1:26" ht="18">
      <c r="A129" s="111"/>
      <c r="B129" s="208" t="s">
        <v>169</v>
      </c>
      <c r="L129" s="1"/>
      <c r="M129" s="1"/>
      <c r="N129" s="1"/>
      <c r="O129" s="1"/>
    </row>
    <row r="130" spans="1:26">
      <c r="A130" s="111"/>
      <c r="L130" s="1"/>
      <c r="M130" s="1"/>
      <c r="N130" s="1"/>
      <c r="O130" s="1"/>
    </row>
    <row r="131" spans="1:26">
      <c r="A131" s="111"/>
      <c r="B131" s="16"/>
      <c r="D131" s="16"/>
      <c r="E131" s="50" t="s">
        <v>15</v>
      </c>
      <c r="F131" s="50" t="s">
        <v>16</v>
      </c>
      <c r="G131" s="50" t="s">
        <v>18</v>
      </c>
      <c r="H131" s="50" t="s">
        <v>19</v>
      </c>
      <c r="I131" s="50" t="s">
        <v>22</v>
      </c>
      <c r="J131" s="50" t="s">
        <v>23</v>
      </c>
      <c r="K131" s="50" t="s">
        <v>25</v>
      </c>
      <c r="L131" s="50" t="s">
        <v>26</v>
      </c>
      <c r="M131" s="50" t="s">
        <v>27</v>
      </c>
      <c r="N131" s="50" t="s">
        <v>28</v>
      </c>
      <c r="O131" s="258" t="s">
        <v>376</v>
      </c>
      <c r="P131" s="258" t="s">
        <v>377</v>
      </c>
      <c r="Q131" s="258" t="s">
        <v>378</v>
      </c>
      <c r="R131" s="258" t="s">
        <v>379</v>
      </c>
      <c r="S131" s="258" t="s">
        <v>380</v>
      </c>
      <c r="T131" s="258" t="s">
        <v>381</v>
      </c>
      <c r="U131" s="258" t="s">
        <v>382</v>
      </c>
      <c r="V131" s="258" t="s">
        <v>383</v>
      </c>
      <c r="W131" s="258" t="s">
        <v>384</v>
      </c>
      <c r="X131" s="258" t="s">
        <v>385</v>
      </c>
      <c r="Y131" s="258" t="s">
        <v>386</v>
      </c>
      <c r="Z131" s="258" t="s">
        <v>387</v>
      </c>
    </row>
    <row r="132" spans="1:26">
      <c r="A132" s="111">
        <v>9</v>
      </c>
      <c r="B132" s="37" t="s">
        <v>259</v>
      </c>
      <c r="C132" s="32"/>
      <c r="D132" s="71"/>
      <c r="E132" s="299">
        <v>1.585326628008E-3</v>
      </c>
      <c r="F132" s="299">
        <v>1.68627437368245E-3</v>
      </c>
      <c r="G132" s="299">
        <v>5.1150290723425244E-3</v>
      </c>
      <c r="H132" s="299">
        <v>7.1223008429975717E-3</v>
      </c>
      <c r="I132" s="299">
        <v>9.0807908517430702E-3</v>
      </c>
      <c r="J132" s="299">
        <v>1.1924384151474362E-2</v>
      </c>
      <c r="K132" s="299">
        <v>1.4215795613072613E-2</v>
      </c>
      <c r="L132" s="299">
        <v>1.6958473800286304E-2</v>
      </c>
      <c r="M132" s="299">
        <v>1.9883556097730397E-2</v>
      </c>
      <c r="N132" s="299">
        <v>2.2995916325540936E-2</v>
      </c>
      <c r="O132" s="299">
        <v>2.9495573223311991E-2</v>
      </c>
      <c r="P132" s="299">
        <v>3.6752749486001809E-2</v>
      </c>
      <c r="Q132" s="299">
        <v>4.4767445113610381E-2</v>
      </c>
      <c r="R132" s="299">
        <v>5.3539660106137692E-2</v>
      </c>
      <c r="S132" s="299">
        <v>5.9361664897219071E-2</v>
      </c>
      <c r="T132" s="299">
        <v>6.4700098045664969E-2</v>
      </c>
      <c r="U132" s="299">
        <v>6.8953833395653419E-2</v>
      </c>
      <c r="V132" s="299">
        <v>7.3225756560656358E-2</v>
      </c>
      <c r="W132" s="299">
        <v>7.7515867540673813E-2</v>
      </c>
      <c r="X132" s="299">
        <v>8.1824166335705786E-2</v>
      </c>
      <c r="Y132" s="299">
        <v>8.615065294575229E-2</v>
      </c>
      <c r="Z132" s="299">
        <v>9.0495327370813297E-2</v>
      </c>
    </row>
    <row r="133" spans="1:26">
      <c r="A133" s="111">
        <v>10</v>
      </c>
      <c r="B133" s="289" t="s">
        <v>447</v>
      </c>
      <c r="C133" s="32"/>
      <c r="D133" s="71"/>
      <c r="E133" s="299">
        <f>$D$112*EBT!E20/1000000</f>
        <v>1.2726382391291787E-2</v>
      </c>
      <c r="F133" s="299">
        <f>$D$112*EBT!F20/1000000</f>
        <v>1.5699239361700385E-2</v>
      </c>
      <c r="G133" s="299">
        <f>$D$112*EBT!G20/1000000</f>
        <v>2.2975239361700383E-2</v>
      </c>
      <c r="H133" s="299">
        <f>$D$112*EBT!H20/1000000</f>
        <v>3.0112033739078302E-2</v>
      </c>
      <c r="I133" s="299">
        <f>$D$112*EBT!I20/1000000</f>
        <v>3.7248828116456224E-2</v>
      </c>
      <c r="J133" s="299">
        <f>$D$112*EBT!J20/1000000</f>
        <v>4.4385622493834147E-2</v>
      </c>
      <c r="K133" s="299">
        <f>$D$112*EBT!K20/1000000</f>
        <v>5.1522416871212069E-2</v>
      </c>
      <c r="L133" s="299">
        <f>$D$112*EBT!L20/1000000</f>
        <v>5.8659211248589985E-2</v>
      </c>
      <c r="M133" s="299">
        <f>$D$112*EBT!M20/1000000</f>
        <v>6.5796005625967907E-2</v>
      </c>
      <c r="N133" s="299">
        <f>$D$112*EBT!N20/1000000</f>
        <v>7.2932800003345843E-2</v>
      </c>
      <c r="O133" s="299">
        <f>$D$112*EBT!O20/1000000</f>
        <v>8.0069594380723752E-2</v>
      </c>
      <c r="P133" s="299">
        <f>$D$112*EBT!P20/1000000</f>
        <v>8.7206388758101661E-2</v>
      </c>
      <c r="Q133" s="299">
        <f>$D$112*EBT!Q20/1000000</f>
        <v>9.4343183135479569E-2</v>
      </c>
      <c r="R133" s="299">
        <f>$D$112*EBT!R20/1000000</f>
        <v>0.10147997751285749</v>
      </c>
      <c r="S133" s="299">
        <f>$D$112*EBT!S20/1000000</f>
        <v>0.10861677189023541</v>
      </c>
      <c r="T133" s="299">
        <f>$D$112*EBT!T20/1000000</f>
        <v>0.11575356626761332</v>
      </c>
      <c r="U133" s="299">
        <f>$D$112*EBT!U20/1000000</f>
        <v>0.12289036064499125</v>
      </c>
      <c r="V133" s="299">
        <f>$D$112*EBT!V20/1000000</f>
        <v>0.13002715502236917</v>
      </c>
      <c r="W133" s="299">
        <f>$D$112*EBT!W20/1000000</f>
        <v>0.13716394939974708</v>
      </c>
      <c r="X133" s="299">
        <f>$D$112*EBT!X20/1000000</f>
        <v>0.14430074377712498</v>
      </c>
      <c r="Y133" s="299">
        <f>$D$112*EBT!Y20/1000000</f>
        <v>0.15143753815450289</v>
      </c>
      <c r="Z133" s="299">
        <f>$D$112*EBT!Z20/1000000</f>
        <v>0.15857433253188083</v>
      </c>
    </row>
    <row r="134" spans="1:26">
      <c r="A134" s="111"/>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row>
    <row r="135" spans="1:26">
      <c r="A135" s="111">
        <v>11</v>
      </c>
      <c r="B135" s="323" t="s">
        <v>303</v>
      </c>
      <c r="C135" s="324"/>
      <c r="D135" s="325"/>
      <c r="E135" s="65"/>
      <c r="F135" s="65"/>
      <c r="G135" s="65"/>
      <c r="H135" s="65"/>
      <c r="I135" s="65"/>
      <c r="J135" s="65"/>
      <c r="K135" s="65"/>
      <c r="L135" s="65"/>
      <c r="M135" s="65"/>
      <c r="N135" s="65"/>
      <c r="O135" s="65"/>
      <c r="P135" s="65"/>
      <c r="Q135" s="65"/>
      <c r="R135" s="65"/>
      <c r="S135" s="65"/>
      <c r="T135" s="65"/>
      <c r="U135" s="65"/>
      <c r="V135" s="65"/>
      <c r="W135" s="65"/>
      <c r="X135" s="65"/>
      <c r="Y135" s="65"/>
      <c r="Z135" s="65"/>
    </row>
    <row r="136" spans="1:26">
      <c r="A136" s="111">
        <v>12</v>
      </c>
      <c r="B136" s="323" t="s">
        <v>304</v>
      </c>
      <c r="C136" s="324"/>
      <c r="D136" s="325"/>
      <c r="E136" s="65"/>
      <c r="F136" s="65"/>
      <c r="G136" s="65"/>
      <c r="H136" s="65"/>
      <c r="I136" s="65"/>
      <c r="J136" s="65"/>
      <c r="K136" s="65"/>
      <c r="L136" s="65"/>
      <c r="M136" s="65"/>
      <c r="N136" s="65"/>
      <c r="O136" s="65"/>
      <c r="P136" s="65"/>
      <c r="Q136" s="65"/>
      <c r="R136" s="65"/>
      <c r="S136" s="65"/>
      <c r="T136" s="65"/>
      <c r="U136" s="65"/>
      <c r="V136" s="65"/>
      <c r="W136" s="65"/>
      <c r="X136" s="65"/>
      <c r="Y136" s="65"/>
      <c r="Z136" s="65"/>
    </row>
    <row r="137" spans="1:26">
      <c r="A137" s="111"/>
    </row>
    <row r="138" spans="1:26">
      <c r="A138" s="111"/>
    </row>
    <row r="139" spans="1:26">
      <c r="A139" s="235" t="s">
        <v>421</v>
      </c>
      <c r="B139" s="26" t="s">
        <v>422</v>
      </c>
    </row>
    <row r="140" spans="1:26">
      <c r="A140" s="111" t="s">
        <v>448</v>
      </c>
      <c r="B140" s="7" t="s">
        <v>473</v>
      </c>
    </row>
    <row r="141" spans="1:26">
      <c r="A141" s="111"/>
      <c r="B141" s="7" t="s">
        <v>472</v>
      </c>
    </row>
    <row r="142" spans="1:26">
      <c r="A142" s="111"/>
    </row>
    <row r="143" spans="1:26">
      <c r="A143" s="111">
        <v>8</v>
      </c>
      <c r="B143" s="7" t="s">
        <v>449</v>
      </c>
    </row>
    <row r="144" spans="1:26" ht="36" customHeight="1">
      <c r="A144" s="111"/>
      <c r="B144" s="326" t="s">
        <v>450</v>
      </c>
      <c r="C144" s="326"/>
      <c r="D144" s="326"/>
    </row>
    <row r="145" spans="1:4">
      <c r="A145" s="111"/>
    </row>
    <row r="146" spans="1:4">
      <c r="A146" s="111">
        <v>10</v>
      </c>
      <c r="B146" s="7" t="s">
        <v>451</v>
      </c>
    </row>
    <row r="147" spans="1:4" ht="51.6" customHeight="1">
      <c r="A147" s="111"/>
      <c r="B147" s="327" t="s">
        <v>452</v>
      </c>
      <c r="C147" s="327"/>
      <c r="D147" s="327"/>
    </row>
    <row r="148" spans="1:4">
      <c r="A148" s="111"/>
    </row>
    <row r="149" spans="1:4">
      <c r="A149" s="111"/>
    </row>
    <row r="150" spans="1:4">
      <c r="A150" s="111"/>
    </row>
    <row r="151" spans="1:4">
      <c r="A151" s="111"/>
    </row>
    <row r="152" spans="1:4">
      <c r="A152" s="111"/>
    </row>
    <row r="153" spans="1:4">
      <c r="A153" s="111"/>
    </row>
    <row r="154" spans="1:4">
      <c r="A154" s="111"/>
    </row>
    <row r="155" spans="1:4">
      <c r="A155" s="111"/>
    </row>
    <row r="156" spans="1:4">
      <c r="A156" s="111"/>
    </row>
    <row r="157" spans="1:4">
      <c r="A157" s="111"/>
    </row>
    <row r="158" spans="1:4">
      <c r="A158" s="111"/>
    </row>
    <row r="159" spans="1:4">
      <c r="A159" s="111"/>
    </row>
    <row r="160" spans="1:4">
      <c r="A160" s="111"/>
    </row>
    <row r="161" spans="1:1">
      <c r="A161" s="111"/>
    </row>
    <row r="162" spans="1:1">
      <c r="A162" s="111"/>
    </row>
    <row r="163" spans="1:1">
      <c r="A163" s="111"/>
    </row>
    <row r="164" spans="1:1">
      <c r="A164" s="111"/>
    </row>
    <row r="165" spans="1:1">
      <c r="A165" s="111"/>
    </row>
    <row r="166" spans="1:1">
      <c r="A166" s="111"/>
    </row>
    <row r="167" spans="1:1">
      <c r="A167" s="111"/>
    </row>
    <row r="168" spans="1:1">
      <c r="A168" s="111"/>
    </row>
    <row r="169" spans="1:1">
      <c r="A169" s="111"/>
    </row>
    <row r="170" spans="1:1">
      <c r="A170" s="111"/>
    </row>
    <row r="171" spans="1:1">
      <c r="A171" s="111"/>
    </row>
    <row r="172" spans="1:1">
      <c r="A172" s="111"/>
    </row>
    <row r="173" spans="1:1">
      <c r="A173" s="111"/>
    </row>
  </sheetData>
  <dataConsolidate/>
  <mergeCells count="4">
    <mergeCell ref="B135:D135"/>
    <mergeCell ref="B136:D136"/>
    <mergeCell ref="B144:D144"/>
    <mergeCell ref="B147:D147"/>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F46"/>
  <sheetViews>
    <sheetView showGridLines="0" view="pageBreakPreview" zoomScaleNormal="55" zoomScaleSheetLayoutView="100" workbookViewId="0">
      <selection activeCell="M35" sqref="M35"/>
    </sheetView>
  </sheetViews>
  <sheetFormatPr defaultColWidth="9" defaultRowHeight="15.6"/>
  <cols>
    <col min="1" max="1" width="9" style="115"/>
    <col min="2" max="2" width="87.09765625" style="7" customWidth="1"/>
    <col min="3" max="3" width="19.09765625" style="7" customWidth="1"/>
    <col min="4" max="4" width="13.59765625" style="7" bestFit="1" customWidth="1"/>
    <col min="5" max="5" width="10.8984375" style="7" bestFit="1" customWidth="1"/>
    <col min="6" max="7" width="10.8984375" style="3" bestFit="1" customWidth="1"/>
    <col min="8" max="8" width="9.69921875" style="3" customWidth="1"/>
    <col min="9" max="11" width="10.8984375" style="3" bestFit="1" customWidth="1"/>
    <col min="12" max="12" width="9.69921875" style="3" customWidth="1"/>
    <col min="13" max="15" width="10.8984375" style="3" bestFit="1" customWidth="1"/>
    <col min="16" max="16" width="9.19921875" style="3" customWidth="1"/>
    <col min="17" max="17" width="10.8984375" style="3" bestFit="1" customWidth="1"/>
    <col min="18" max="19" width="10.8984375" style="1" bestFit="1" customWidth="1"/>
    <col min="20" max="20" width="9.19921875" style="1" customWidth="1"/>
    <col min="21" max="23" width="10.8984375" style="1" bestFit="1" customWidth="1"/>
    <col min="24" max="24" width="9.5" style="1" bestFit="1" customWidth="1"/>
    <col min="25" max="27" width="10.8984375" style="1" bestFit="1" customWidth="1"/>
    <col min="28" max="28" width="8" style="1" bestFit="1" customWidth="1"/>
    <col min="29" max="31" width="10.8984375" style="1" bestFit="1" customWidth="1"/>
    <col min="32" max="32" width="8" style="1" bestFit="1" customWidth="1"/>
    <col min="33" max="133" width="7.09765625" style="1" customWidth="1"/>
    <col min="134" max="16384" width="9" style="1"/>
  </cols>
  <sheetData>
    <row r="1" spans="1:32">
      <c r="B1" s="16" t="s">
        <v>20</v>
      </c>
      <c r="P1" s="1"/>
      <c r="Q1" s="1"/>
    </row>
    <row r="2" spans="1:32">
      <c r="B2" s="16" t="s">
        <v>21</v>
      </c>
      <c r="P2" s="1"/>
      <c r="Q2" s="1"/>
    </row>
    <row r="3" spans="1:32" s="2" customFormat="1">
      <c r="A3" s="115"/>
      <c r="B3" s="95" t="s">
        <v>252</v>
      </c>
      <c r="C3" s="13"/>
      <c r="D3" s="13"/>
      <c r="E3" s="13"/>
    </row>
    <row r="4" spans="1:32" s="2" customFormat="1">
      <c r="A4" s="115"/>
      <c r="B4" s="21" t="s">
        <v>179</v>
      </c>
      <c r="C4" s="12"/>
      <c r="D4" s="12"/>
      <c r="E4" s="12"/>
    </row>
    <row r="5" spans="1:32" s="2" customFormat="1">
      <c r="A5" s="115"/>
      <c r="B5" s="205" t="s">
        <v>178</v>
      </c>
      <c r="C5" s="12"/>
      <c r="D5" s="12"/>
      <c r="E5" s="12"/>
    </row>
    <row r="6" spans="1:32" s="2" customFormat="1">
      <c r="A6" s="115"/>
      <c r="B6" s="12"/>
      <c r="C6" s="12"/>
      <c r="D6" s="12"/>
      <c r="E6" s="12"/>
    </row>
    <row r="7" spans="1:32" s="2" customFormat="1" ht="15.75" customHeight="1">
      <c r="A7" s="115"/>
      <c r="B7" s="114" t="s">
        <v>96</v>
      </c>
      <c r="C7" s="7"/>
      <c r="D7" s="7"/>
      <c r="E7" s="7"/>
      <c r="F7" s="8"/>
      <c r="I7" s="4"/>
      <c r="J7" s="4"/>
      <c r="K7" s="4"/>
      <c r="L7" s="4"/>
      <c r="M7" s="4"/>
      <c r="N7" s="4"/>
      <c r="O7" s="4"/>
      <c r="P7" s="4"/>
      <c r="Q7" s="4"/>
    </row>
    <row r="8" spans="1:32" s="2" customFormat="1">
      <c r="A8" s="115"/>
      <c r="B8" s="16"/>
      <c r="C8" s="22" t="s">
        <v>130</v>
      </c>
      <c r="D8" s="95" t="s">
        <v>78</v>
      </c>
      <c r="E8" s="16"/>
      <c r="F8" s="42"/>
      <c r="G8" s="42"/>
      <c r="H8" s="42"/>
      <c r="I8" s="42"/>
      <c r="J8" s="46"/>
      <c r="K8" s="45"/>
      <c r="L8" s="45"/>
      <c r="M8" s="45"/>
      <c r="N8" s="45"/>
      <c r="O8" s="45"/>
      <c r="P8" s="45"/>
      <c r="Q8" s="45"/>
      <c r="R8" s="46"/>
      <c r="S8" s="46"/>
      <c r="T8" s="46"/>
    </row>
    <row r="9" spans="1:32" s="2" customFormat="1">
      <c r="A9" s="115"/>
      <c r="B9" s="9"/>
      <c r="C9" s="22" t="s">
        <v>454</v>
      </c>
      <c r="D9" s="321" t="s">
        <v>123</v>
      </c>
      <c r="E9" s="321"/>
      <c r="F9" s="321"/>
      <c r="G9" s="321"/>
      <c r="H9" s="173"/>
      <c r="I9" s="341" t="s">
        <v>124</v>
      </c>
      <c r="J9" s="342"/>
      <c r="K9" s="342"/>
      <c r="L9" s="45"/>
      <c r="M9" s="321" t="s">
        <v>125</v>
      </c>
      <c r="N9" s="328"/>
      <c r="O9" s="328"/>
      <c r="Q9" s="321" t="s">
        <v>455</v>
      </c>
      <c r="R9" s="328"/>
      <c r="S9" s="328"/>
      <c r="U9" s="321" t="s">
        <v>456</v>
      </c>
      <c r="V9" s="328"/>
      <c r="W9" s="328"/>
      <c r="Y9" s="321" t="s">
        <v>457</v>
      </c>
      <c r="Z9" s="328"/>
      <c r="AA9" s="328"/>
      <c r="AC9" s="321" t="s">
        <v>458</v>
      </c>
      <c r="AD9" s="328"/>
      <c r="AE9" s="328"/>
    </row>
    <row r="10" spans="1:32" s="5" customFormat="1" ht="18">
      <c r="A10" s="116"/>
      <c r="B10" s="208" t="s">
        <v>88</v>
      </c>
      <c r="C10" s="18"/>
      <c r="D10" s="258" t="s">
        <v>15</v>
      </c>
      <c r="E10" s="50" t="s">
        <v>16</v>
      </c>
      <c r="F10" s="50" t="s">
        <v>18</v>
      </c>
      <c r="G10" s="174" t="s">
        <v>19</v>
      </c>
      <c r="H10" s="175"/>
      <c r="I10" s="139" t="s">
        <v>22</v>
      </c>
      <c r="J10" s="50" t="s">
        <v>23</v>
      </c>
      <c r="K10" s="174" t="s">
        <v>25</v>
      </c>
      <c r="L10" s="175"/>
      <c r="M10" s="139" t="s">
        <v>26</v>
      </c>
      <c r="N10" s="50" t="s">
        <v>27</v>
      </c>
      <c r="O10" s="50" t="s">
        <v>28</v>
      </c>
      <c r="Q10" s="300" t="s">
        <v>376</v>
      </c>
      <c r="R10" s="258" t="s">
        <v>377</v>
      </c>
      <c r="S10" s="258" t="s">
        <v>378</v>
      </c>
      <c r="T10" s="315"/>
      <c r="U10" s="300" t="s">
        <v>379</v>
      </c>
      <c r="V10" s="300" t="s">
        <v>380</v>
      </c>
      <c r="W10" s="300" t="s">
        <v>381</v>
      </c>
      <c r="X10" s="315"/>
      <c r="Y10" s="300" t="s">
        <v>382</v>
      </c>
      <c r="Z10" s="300" t="s">
        <v>383</v>
      </c>
      <c r="AA10" s="300" t="s">
        <v>384</v>
      </c>
      <c r="AB10" s="315"/>
      <c r="AC10" s="300" t="s">
        <v>385</v>
      </c>
      <c r="AD10" s="300" t="s">
        <v>386</v>
      </c>
      <c r="AE10" s="300" t="s">
        <v>387</v>
      </c>
      <c r="AF10" s="315"/>
    </row>
    <row r="11" spans="1:32" ht="15" customHeight="1">
      <c r="A11" s="17">
        <v>1</v>
      </c>
      <c r="B11" s="16" t="s">
        <v>356</v>
      </c>
      <c r="C11" s="22"/>
      <c r="D11" s="183">
        <f>EBT!E14</f>
        <v>2073416.3769999999</v>
      </c>
      <c r="E11" s="183">
        <f>EBT!F14</f>
        <v>2221926.821</v>
      </c>
      <c r="F11" s="183">
        <f>EBT!G14</f>
        <v>2107335.9508932242</v>
      </c>
      <c r="G11" s="183">
        <f>EBT!H14</f>
        <v>2177580.3888542433</v>
      </c>
      <c r="H11" s="177"/>
      <c r="I11" s="192">
        <f>EBT!I14</f>
        <v>2171112.4424681128</v>
      </c>
      <c r="J11" s="192">
        <f>EBT!J14</f>
        <v>2175734.179581983</v>
      </c>
      <c r="K11" s="192">
        <f>EBT!K14</f>
        <v>2181556.6452875193</v>
      </c>
      <c r="L11" s="195"/>
      <c r="M11" s="192">
        <f>EBT!L14</f>
        <v>2187386.5897430563</v>
      </c>
      <c r="N11" s="192">
        <f>EBT!M14</f>
        <v>2193150.5121152597</v>
      </c>
      <c r="O11" s="192">
        <f>EBT!N14</f>
        <v>2198214.4846041291</v>
      </c>
      <c r="P11" s="1"/>
      <c r="Q11" s="309">
        <f>EBT!O14</f>
        <v>2202515.6712346664</v>
      </c>
      <c r="R11" s="309">
        <f>EBT!P14</f>
        <v>2206948.4001514693</v>
      </c>
      <c r="S11" s="309">
        <f>EBT!Q14</f>
        <v>2211147.7227616142</v>
      </c>
      <c r="T11" s="195"/>
      <c r="U11" s="309">
        <f>EBT!R14</f>
        <v>2215543.5647555194</v>
      </c>
      <c r="V11" s="309">
        <f>EBT!S14</f>
        <v>2220238.8484807871</v>
      </c>
      <c r="W11" s="309">
        <f>EBT!T14</f>
        <v>2225700.1705442872</v>
      </c>
      <c r="X11" s="195"/>
      <c r="Y11" s="309">
        <f>EBT!U14</f>
        <v>2231264.4209706476</v>
      </c>
      <c r="Z11" s="309">
        <f>EBT!V14</f>
        <v>2236842.5820230735</v>
      </c>
      <c r="AA11" s="309">
        <f>EBT!W14</f>
        <v>2242434.6884781313</v>
      </c>
      <c r="AB11" s="195"/>
      <c r="AC11" s="309">
        <f>EBT!X14</f>
        <v>2248040.7751993267</v>
      </c>
      <c r="AD11" s="309">
        <f>EBT!Y14</f>
        <v>2253660.8771373248</v>
      </c>
      <c r="AE11" s="309">
        <f>EBT!Z14</f>
        <v>2259295.0293301679</v>
      </c>
      <c r="AF11" s="195"/>
    </row>
    <row r="12" spans="1:32" ht="15" customHeight="1">
      <c r="A12" s="17">
        <v>2</v>
      </c>
      <c r="B12" s="16" t="s">
        <v>459</v>
      </c>
      <c r="C12" s="16"/>
      <c r="D12" s="230">
        <v>0</v>
      </c>
      <c r="E12" s="85">
        <v>4491.0469999999996</v>
      </c>
      <c r="F12" s="85">
        <v>9000</v>
      </c>
      <c r="G12" s="94">
        <v>9500</v>
      </c>
      <c r="H12" s="177"/>
      <c r="I12" s="294">
        <v>10000</v>
      </c>
      <c r="J12" s="230">
        <v>10500</v>
      </c>
      <c r="K12" s="230">
        <v>11000</v>
      </c>
      <c r="L12" s="195"/>
      <c r="M12" s="85">
        <v>11600</v>
      </c>
      <c r="N12" s="85">
        <v>12200</v>
      </c>
      <c r="O12" s="85">
        <v>12800</v>
      </c>
      <c r="P12" s="1"/>
      <c r="Q12" s="310">
        <v>12800</v>
      </c>
      <c r="R12" s="310">
        <v>12800</v>
      </c>
      <c r="S12" s="310">
        <v>12800</v>
      </c>
      <c r="T12" s="195"/>
      <c r="U12" s="310">
        <v>12800</v>
      </c>
      <c r="V12" s="310">
        <v>12800</v>
      </c>
      <c r="W12" s="310">
        <v>12800</v>
      </c>
      <c r="X12" s="195"/>
      <c r="Y12" s="310">
        <v>12800</v>
      </c>
      <c r="Z12" s="310">
        <v>12800</v>
      </c>
      <c r="AA12" s="310">
        <v>12800</v>
      </c>
      <c r="AB12" s="195"/>
      <c r="AC12" s="310">
        <v>12800</v>
      </c>
      <c r="AD12" s="310">
        <v>12800</v>
      </c>
      <c r="AE12" s="310">
        <v>12800</v>
      </c>
      <c r="AF12" s="195"/>
    </row>
    <row r="13" spans="1:32">
      <c r="A13" s="17">
        <v>3</v>
      </c>
      <c r="B13" s="16" t="s">
        <v>131</v>
      </c>
      <c r="C13" s="16"/>
      <c r="D13" s="305">
        <v>0.35749999999999998</v>
      </c>
      <c r="E13" s="303">
        <v>0.38500000000000001</v>
      </c>
      <c r="F13" s="303">
        <v>0.41249999999999998</v>
      </c>
      <c r="G13" s="304">
        <v>0.44</v>
      </c>
      <c r="H13" s="176"/>
      <c r="I13" s="305">
        <v>0.46</v>
      </c>
      <c r="J13" s="305">
        <v>0.5</v>
      </c>
      <c r="K13" s="305">
        <v>0.52</v>
      </c>
      <c r="L13" s="176"/>
      <c r="M13" s="305">
        <v>0.54669999999999996</v>
      </c>
      <c r="N13" s="305">
        <v>0.57330000000000003</v>
      </c>
      <c r="O13" s="305">
        <v>0.6</v>
      </c>
      <c r="P13" s="1"/>
      <c r="Q13" s="311">
        <v>0.66</v>
      </c>
      <c r="R13" s="305">
        <v>0.72000000000000008</v>
      </c>
      <c r="S13" s="305">
        <v>0.78000000000000014</v>
      </c>
      <c r="T13" s="176"/>
      <c r="U13" s="311">
        <v>0.84000000000000019</v>
      </c>
      <c r="V13" s="305">
        <v>0.9</v>
      </c>
      <c r="W13" s="305">
        <v>0.91</v>
      </c>
      <c r="X13" s="316"/>
      <c r="Y13" s="311">
        <v>0.92</v>
      </c>
      <c r="Z13" s="305">
        <v>0.93</v>
      </c>
      <c r="AA13" s="305">
        <v>0.94000000000000006</v>
      </c>
      <c r="AB13" s="316"/>
      <c r="AC13" s="311">
        <v>0.95</v>
      </c>
      <c r="AD13" s="305">
        <v>0.96</v>
      </c>
      <c r="AE13" s="305">
        <v>0.97</v>
      </c>
      <c r="AF13" s="316"/>
    </row>
    <row r="14" spans="1:32">
      <c r="A14" s="17">
        <v>4</v>
      </c>
      <c r="B14" s="16" t="s">
        <v>132</v>
      </c>
      <c r="C14" s="16"/>
      <c r="D14" s="331">
        <f>((D11-D12)*D13)+((E11-E12)*E13)+((F11-F12)*F13)+((G11-G12)*G13)</f>
        <v>3414478.0786068216</v>
      </c>
      <c r="E14" s="332"/>
      <c r="F14" s="332"/>
      <c r="G14" s="333"/>
      <c r="H14" s="178"/>
      <c r="I14" s="343">
        <f>(((I11-I12)*I13)+((J11-J12)*J13)+((K11-K12)*K13))</f>
        <v>3205418.2688758336</v>
      </c>
      <c r="J14" s="344"/>
      <c r="K14" s="344"/>
      <c r="L14" s="178"/>
      <c r="M14" s="344">
        <f>(((M11-M12)*M13)+((N11-N12)*N13)+((O11-O12)*O13))</f>
        <v>3751090.1479706848</v>
      </c>
      <c r="N14" s="344"/>
      <c r="O14" s="345"/>
      <c r="P14" s="1"/>
      <c r="Q14" s="329">
        <f>(((Q11-Q12)*Q13)+((R11-R12)*R13)+((S11-S12)*S13))</f>
        <v>4739710.4148779977</v>
      </c>
      <c r="R14" s="329"/>
      <c r="S14" s="330"/>
      <c r="T14" s="178"/>
      <c r="U14" s="329">
        <f>(((U11-U12)*U13)+((V11-V12)*V13)+((W11-W12)*W13))</f>
        <v>5850738.7132226471</v>
      </c>
      <c r="V14" s="329"/>
      <c r="W14" s="330"/>
      <c r="X14" s="178"/>
      <c r="Y14" s="329">
        <f>(((Y11-Y12)*Y13)+((Z11-Z12)*Z13)+((AA11-AA12)*AA13))</f>
        <v>6205203.4757438982</v>
      </c>
      <c r="Z14" s="329"/>
      <c r="AA14" s="330"/>
      <c r="AB14" s="178"/>
      <c r="AC14" s="329">
        <f>(((AC11-AC12)*AC13)+((AD11-AD12)*AD13)+((AE11-AE12)*AE13))</f>
        <v>6453805.3569414541</v>
      </c>
      <c r="AD14" s="329"/>
      <c r="AE14" s="330"/>
      <c r="AF14" s="178"/>
    </row>
    <row r="15" spans="1:32">
      <c r="A15" s="17"/>
      <c r="B15" s="16"/>
      <c r="C15" s="16"/>
      <c r="D15" s="58"/>
      <c r="E15" s="58"/>
      <c r="F15" s="58"/>
      <c r="G15" s="58"/>
      <c r="H15" s="180"/>
      <c r="I15" s="58"/>
      <c r="J15" s="58"/>
      <c r="K15" s="58"/>
      <c r="L15" s="180"/>
      <c r="M15" s="58"/>
      <c r="N15" s="58"/>
      <c r="O15" s="190"/>
      <c r="P15" s="1"/>
      <c r="Q15" s="312"/>
      <c r="R15" s="312"/>
      <c r="S15" s="312"/>
      <c r="T15" s="180"/>
      <c r="U15" s="312"/>
      <c r="V15" s="312"/>
      <c r="W15" s="312"/>
      <c r="X15" s="180"/>
      <c r="Y15" s="312"/>
      <c r="Z15" s="312"/>
      <c r="AA15" s="312"/>
      <c r="AB15" s="180"/>
      <c r="AC15" s="312"/>
      <c r="AD15" s="312"/>
      <c r="AE15" s="312"/>
      <c r="AF15" s="180"/>
    </row>
    <row r="16" spans="1:32" ht="16.2" thickBot="1">
      <c r="A16" s="17"/>
      <c r="B16" s="209" t="s">
        <v>345</v>
      </c>
      <c r="C16" s="16"/>
      <c r="D16" s="180"/>
      <c r="E16" s="180"/>
      <c r="F16" s="180"/>
      <c r="G16" s="180"/>
      <c r="H16" s="180"/>
      <c r="I16" s="180"/>
      <c r="J16" s="180"/>
      <c r="K16" s="180"/>
      <c r="L16" s="180"/>
      <c r="M16" s="180"/>
      <c r="N16" s="180"/>
      <c r="O16" s="179"/>
      <c r="P16" s="1"/>
      <c r="Q16" s="180"/>
      <c r="R16" s="180"/>
      <c r="S16" s="180"/>
      <c r="T16" s="180"/>
      <c r="U16" s="180"/>
      <c r="V16" s="180"/>
      <c r="W16" s="180"/>
      <c r="X16" s="180"/>
      <c r="Y16" s="180"/>
      <c r="Z16" s="180"/>
      <c r="AA16" s="180"/>
      <c r="AB16" s="180"/>
      <c r="AC16" s="180"/>
      <c r="AD16" s="180"/>
      <c r="AE16" s="180"/>
      <c r="AF16" s="180"/>
    </row>
    <row r="17" spans="1:32" ht="32.25" customHeight="1" thickBot="1">
      <c r="A17" s="17">
        <v>5</v>
      </c>
      <c r="B17" s="16" t="s">
        <v>348</v>
      </c>
      <c r="C17" s="301">
        <v>1333287.5617</v>
      </c>
      <c r="D17" s="191"/>
      <c r="E17" s="182"/>
      <c r="F17" s="182"/>
      <c r="G17" s="182"/>
      <c r="H17" s="196">
        <f>C17+SUM(D22:G22)</f>
        <v>1061392.3317485594</v>
      </c>
      <c r="I17" s="182"/>
      <c r="J17" s="182"/>
      <c r="K17" s="182"/>
      <c r="L17" s="196">
        <f>H17+SUM(I22:K22)</f>
        <v>995577.22546033759</v>
      </c>
      <c r="M17" s="182"/>
      <c r="N17" s="182"/>
      <c r="O17" s="181"/>
      <c r="P17" s="196">
        <f>L17+SUM(M22:O22)</f>
        <v>1264093.5900789378</v>
      </c>
      <c r="Q17" s="182"/>
      <c r="R17" s="182"/>
      <c r="S17" s="182"/>
      <c r="T17" s="196">
        <f>P17+SUM(Q22:S22)</f>
        <v>1287667.3101825251</v>
      </c>
      <c r="U17" s="182"/>
      <c r="V17" s="182"/>
      <c r="W17" s="182"/>
      <c r="X17" s="196">
        <f>T17+SUM(U22:W22)</f>
        <v>1005954.0325290745</v>
      </c>
      <c r="Y17" s="182"/>
      <c r="Z17" s="182"/>
      <c r="AA17" s="182"/>
      <c r="AB17" s="196">
        <f>X17+SUM(Y22:AA22)</f>
        <v>691516.25164901558</v>
      </c>
      <c r="AC17" s="182"/>
      <c r="AD17" s="182"/>
      <c r="AE17" s="182"/>
      <c r="AF17" s="196">
        <f>AB17+SUM(AC22:AE22)</f>
        <v>467211.93186701927</v>
      </c>
    </row>
    <row r="18" spans="1:32">
      <c r="A18" s="17">
        <v>6</v>
      </c>
      <c r="B18" s="16" t="s">
        <v>460</v>
      </c>
      <c r="C18" s="16"/>
      <c r="D18" s="189">
        <v>764696.99999999988</v>
      </c>
      <c r="E18" s="189">
        <f>EBT!F79+EBT!F126+EBT!F130</f>
        <v>696645.08776660182</v>
      </c>
      <c r="F18" s="189">
        <f>EBT!G79+EBT!G126+EBT!G130</f>
        <v>744380.7541992187</v>
      </c>
      <c r="G18" s="189">
        <f>EBT!H79+EBT!H126+EBT!H130</f>
        <v>712967.89860956103</v>
      </c>
      <c r="H18" s="178"/>
      <c r="I18" s="255">
        <f>EBT!I79+EBT!I126+EBT!I130</f>
        <v>669436.21118396579</v>
      </c>
      <c r="J18" s="255">
        <f>EBT!J79+EBT!J126+EBT!J130</f>
        <v>1031831.5232388393</v>
      </c>
      <c r="K18" s="255">
        <f>EBT!K79+EBT!K126+EBT!K130</f>
        <v>1180335.4281648067</v>
      </c>
      <c r="L18" s="178"/>
      <c r="M18" s="255">
        <f>EBT!L79+EBT!L126+EBT!L130</f>
        <v>1174993.6935087424</v>
      </c>
      <c r="N18" s="255">
        <f>EBT!M79+EBT!M126+EBT!M130</f>
        <v>1243011.9157511159</v>
      </c>
      <c r="O18" s="255">
        <f>EBT!N79+EBT!N126+EBT!N130</f>
        <v>1298600.9033294269</v>
      </c>
      <c r="P18" s="1"/>
      <c r="Q18" s="255">
        <f>EBT!O79+EBT!O126+EBT!O130</f>
        <v>1386702.5848647694</v>
      </c>
      <c r="R18" s="255">
        <f>EBT!P79+EBT!P126+EBT!P130</f>
        <v>1459617.451392299</v>
      </c>
      <c r="S18" s="255">
        <f>EBT!Q79+EBT!Q126+EBT!Q130</f>
        <v>1535964.0987245163</v>
      </c>
      <c r="T18" s="178"/>
      <c r="U18" s="255">
        <f>EBT!R79+EBT!R126+EBT!R130</f>
        <v>1606403.1971817333</v>
      </c>
      <c r="V18" s="255">
        <f>EBT!S79+EBT!S126+EBT!S130</f>
        <v>1801443.3725256696</v>
      </c>
      <c r="W18" s="255">
        <f>EBT!T79+EBT!T126+EBT!T130</f>
        <v>1690178.865861793</v>
      </c>
      <c r="X18" s="317"/>
      <c r="Y18" s="255">
        <f>EBT!U79+EBT!U126+EBT!U130</f>
        <v>1753682.2370065101</v>
      </c>
      <c r="Z18" s="255">
        <f>EBT!V79+EBT!V126+EBT!V130</f>
        <v>1799770.543063337</v>
      </c>
      <c r="AA18" s="255">
        <f>EBT!W79+EBT!W126+EBT!W130</f>
        <v>1838312.9147939919</v>
      </c>
      <c r="AB18" s="317"/>
      <c r="AC18" s="255">
        <f>EBT!X79+EBT!X126+EBT!X130</f>
        <v>1824003.0623508184</v>
      </c>
      <c r="AD18" s="255">
        <f>EBT!Y79+EBT!Y126+EBT!Y130</f>
        <v>1914186.0322074497</v>
      </c>
      <c r="AE18" s="255">
        <f>EBT!Z79+EBT!Z126+EBT!Z130</f>
        <v>1972311.9426011902</v>
      </c>
      <c r="AF18" s="317"/>
    </row>
    <row r="19" spans="1:32">
      <c r="A19" s="17" t="s">
        <v>275</v>
      </c>
      <c r="B19" s="16" t="s">
        <v>278</v>
      </c>
      <c r="C19" s="16"/>
      <c r="D19" s="211">
        <v>694354.2466975</v>
      </c>
      <c r="E19" s="211">
        <f>E18</f>
        <v>696645.08776660182</v>
      </c>
      <c r="F19" s="211">
        <f>F18</f>
        <v>744380.7541992187</v>
      </c>
      <c r="G19" s="211">
        <f>G18</f>
        <v>712967.89860956103</v>
      </c>
      <c r="H19" s="178"/>
      <c r="I19" s="306">
        <f>I18</f>
        <v>669436.21118396579</v>
      </c>
      <c r="J19" s="308">
        <f>(J11-J12)*J13-J27</f>
        <v>995617.08979099151</v>
      </c>
      <c r="K19" s="308">
        <f>(K11-K12)*K13-K27</f>
        <v>1037689.4555495102</v>
      </c>
      <c r="L19" s="178"/>
      <c r="M19" s="308">
        <f>(M11-M12)*M13-M27</f>
        <v>1093502.5286125289</v>
      </c>
      <c r="N19" s="308">
        <f>(N11-N12)*N13-N27</f>
        <v>1149338.9285956784</v>
      </c>
      <c r="O19" s="308">
        <f>(O11-O12)*O13-O27</f>
        <v>1205248.6907624775</v>
      </c>
      <c r="P19" s="1"/>
      <c r="Q19" s="308">
        <f>(Q11-Q12)*Q13-Q27</f>
        <v>1329212.3430148799</v>
      </c>
      <c r="R19" s="308">
        <f>(R11-R12)*R13-R27</f>
        <v>1452786.8481090581</v>
      </c>
      <c r="S19" s="308">
        <f>S18</f>
        <v>1535964.0987245163</v>
      </c>
      <c r="T19" s="178"/>
      <c r="U19" s="308">
        <f>U18</f>
        <v>1606403.1971817333</v>
      </c>
      <c r="V19" s="308">
        <f t="shared" ref="V19:W19" si="0">V18</f>
        <v>1801443.3725256696</v>
      </c>
      <c r="W19" s="308">
        <f t="shared" si="0"/>
        <v>1690178.865861793</v>
      </c>
      <c r="X19" s="178"/>
      <c r="Y19" s="308">
        <f>Y18</f>
        <v>1753682.2370065101</v>
      </c>
      <c r="Z19" s="308">
        <f t="shared" ref="Z19:AA19" si="1">Z18</f>
        <v>1799770.543063337</v>
      </c>
      <c r="AA19" s="308">
        <f t="shared" si="1"/>
        <v>1838312.9147939919</v>
      </c>
      <c r="AB19" s="178"/>
      <c r="AC19" s="308">
        <f>AC18</f>
        <v>1824003.0623508184</v>
      </c>
      <c r="AD19" s="308">
        <f t="shared" ref="AD19:AE19" si="2">AD18</f>
        <v>1914186.0322074497</v>
      </c>
      <c r="AE19" s="308">
        <f t="shared" si="2"/>
        <v>1972311.9426011902</v>
      </c>
      <c r="AF19" s="178"/>
    </row>
    <row r="20" spans="1:32">
      <c r="A20" s="17">
        <v>7</v>
      </c>
      <c r="B20" s="16" t="s">
        <v>461</v>
      </c>
      <c r="C20" s="16"/>
      <c r="D20" s="211">
        <f>EBT!E130</f>
        <v>0</v>
      </c>
      <c r="E20" s="211">
        <f>EBT!F130</f>
        <v>0</v>
      </c>
      <c r="F20" s="211">
        <f>EBT!G130</f>
        <v>0</v>
      </c>
      <c r="G20" s="211">
        <f>EBT!H130</f>
        <v>0</v>
      </c>
      <c r="H20" s="178"/>
      <c r="I20" s="306">
        <f>+EBT!I130</f>
        <v>0</v>
      </c>
      <c r="J20" s="306">
        <f>+EBT!J130</f>
        <v>0</v>
      </c>
      <c r="K20" s="306">
        <f>+EBT!K130</f>
        <v>0</v>
      </c>
      <c r="L20" s="178"/>
      <c r="M20" s="306">
        <f>+EBT!L130</f>
        <v>0</v>
      </c>
      <c r="N20" s="306">
        <f>+EBT!M130</f>
        <v>0</v>
      </c>
      <c r="O20" s="306">
        <f>+EBT!N130</f>
        <v>0</v>
      </c>
      <c r="P20" s="1"/>
      <c r="Q20" s="306">
        <f>+EBT!O130</f>
        <v>0</v>
      </c>
      <c r="R20" s="306">
        <f>+EBT!P130</f>
        <v>0</v>
      </c>
      <c r="S20" s="306">
        <f>+EBT!Q130</f>
        <v>0</v>
      </c>
      <c r="T20" s="178"/>
      <c r="U20" s="306">
        <f>+EBT!R130</f>
        <v>0</v>
      </c>
      <c r="V20" s="306">
        <f>+EBT!S130</f>
        <v>0</v>
      </c>
      <c r="W20" s="306">
        <f>+EBT!T130</f>
        <v>0</v>
      </c>
      <c r="X20" s="178"/>
      <c r="Y20" s="306">
        <v>0</v>
      </c>
      <c r="Z20" s="306">
        <v>0</v>
      </c>
      <c r="AA20" s="306">
        <v>0</v>
      </c>
      <c r="AB20" s="178"/>
      <c r="AC20" s="306">
        <v>0</v>
      </c>
      <c r="AD20" s="306">
        <v>0</v>
      </c>
      <c r="AE20" s="306">
        <v>0</v>
      </c>
      <c r="AF20" s="178"/>
    </row>
    <row r="21" spans="1:32">
      <c r="A21" s="17" t="s">
        <v>279</v>
      </c>
      <c r="B21" s="16" t="s">
        <v>358</v>
      </c>
      <c r="C21" s="16"/>
      <c r="D21" s="211">
        <f>D20</f>
        <v>0</v>
      </c>
      <c r="E21" s="306">
        <f>(E11-E12)*E13-E27-E18</f>
        <v>127067.68522339826</v>
      </c>
      <c r="F21" s="306">
        <f>(F11-F12)*F13-F27-F18</f>
        <v>51182.825544236228</v>
      </c>
      <c r="G21" s="306">
        <f>(G11-G12)*G13-G27-G18</f>
        <v>163987.47248630598</v>
      </c>
      <c r="H21" s="178"/>
      <c r="I21" s="306">
        <f>(I11-I12)*I13-I27-I18</f>
        <v>244675.51235136611</v>
      </c>
      <c r="J21" s="308">
        <f>J20</f>
        <v>0</v>
      </c>
      <c r="K21" s="308">
        <f>K20</f>
        <v>0</v>
      </c>
      <c r="L21" s="178"/>
      <c r="M21" s="306">
        <f>M20</f>
        <v>0</v>
      </c>
      <c r="N21" s="306">
        <f>N20</f>
        <v>0</v>
      </c>
      <c r="O21" s="306">
        <f>O20</f>
        <v>0</v>
      </c>
      <c r="P21" s="1"/>
      <c r="Q21" s="306">
        <f>Q20</f>
        <v>0</v>
      </c>
      <c r="R21" s="306">
        <f>R20</f>
        <v>0</v>
      </c>
      <c r="S21" s="308">
        <f>(S11-S12)*S13-S27-S18</f>
        <v>40747.125029543182</v>
      </c>
      <c r="T21" s="178"/>
      <c r="U21" s="306">
        <f>(U11-U12)*U13-U27-U18</f>
        <v>94901.397212903481</v>
      </c>
      <c r="V21" s="306">
        <f>(V11-V12)*V13-V27-V18</f>
        <v>25251.591107038781</v>
      </c>
      <c r="W21" s="306">
        <f>(W11-W12)*W13-W27-W18</f>
        <v>161560.28933350835</v>
      </c>
      <c r="X21" s="178"/>
      <c r="Y21" s="306">
        <f>(Y11-Y12)*Y13-Y27-Y18</f>
        <v>123305.03028648579</v>
      </c>
      <c r="Z21" s="306">
        <f t="shared" ref="Z21:AA21" si="3">(Z11-Z12)*Z13-Z27-Z18</f>
        <v>102589.05821812153</v>
      </c>
      <c r="AA21" s="306">
        <f t="shared" si="3"/>
        <v>88543.692375451559</v>
      </c>
      <c r="AB21" s="178"/>
      <c r="AC21" s="306">
        <f>(AC11-AC12)*AC13-AC27-AC18</f>
        <v>128475.67408854188</v>
      </c>
      <c r="AD21" s="306">
        <f t="shared" ref="AD21:AE21" si="4">(AD11-AD12)*AD13-AD27-AD18</f>
        <v>64040.409844381968</v>
      </c>
      <c r="AE21" s="306">
        <f t="shared" si="4"/>
        <v>31788.235849072458</v>
      </c>
      <c r="AF21" s="178"/>
    </row>
    <row r="22" spans="1:32">
      <c r="A22" s="17">
        <v>8</v>
      </c>
      <c r="B22" s="16" t="s">
        <v>357</v>
      </c>
      <c r="C22" s="16"/>
      <c r="D22" s="189">
        <f t="shared" ref="D22" si="5">D20-D21+D18-D19</f>
        <v>70342.753302499885</v>
      </c>
      <c r="E22" s="189">
        <f t="shared" ref="E22" si="6">E20-E21+E18-E19</f>
        <v>-127067.68522339826</v>
      </c>
      <c r="F22" s="189">
        <f t="shared" ref="F22" si="7">F20-F21+F18-F19</f>
        <v>-51182.825544236228</v>
      </c>
      <c r="G22" s="189">
        <f t="shared" ref="G22:I22" si="8">G20-G21+G18-G19</f>
        <v>-163987.47248630598</v>
      </c>
      <c r="H22" s="178"/>
      <c r="I22" s="189">
        <f t="shared" si="8"/>
        <v>-244675.51235136611</v>
      </c>
      <c r="J22" s="189">
        <f t="shared" ref="J22" si="9">J20-J21+J18-J19</f>
        <v>36214.433447847841</v>
      </c>
      <c r="K22" s="189">
        <f t="shared" ref="K22" si="10">K20-K21+K18-K19</f>
        <v>142645.97261529649</v>
      </c>
      <c r="L22" s="178"/>
      <c r="M22" s="189">
        <f t="shared" ref="M22" si="11">M20-M21+M18-M19</f>
        <v>81491.16489621345</v>
      </c>
      <c r="N22" s="189">
        <f t="shared" ref="N22" si="12">N20-N21+N18-N19</f>
        <v>93672.987155437469</v>
      </c>
      <c r="O22" s="189">
        <f t="shared" ref="O22" si="13">O20-O21+O18-O19</f>
        <v>93352.212566949427</v>
      </c>
      <c r="P22" s="1"/>
      <c r="Q22" s="189">
        <f t="shared" ref="Q22:S22" si="14">Q20-Q21+Q18-Q19</f>
        <v>57490.241849889513</v>
      </c>
      <c r="R22" s="189">
        <f t="shared" si="14"/>
        <v>6830.6032832409255</v>
      </c>
      <c r="S22" s="189">
        <f t="shared" si="14"/>
        <v>-40747.125029543182</v>
      </c>
      <c r="T22" s="178"/>
      <c r="U22" s="189">
        <f>U20-U21+U18-U19</f>
        <v>-94901.397212903481</v>
      </c>
      <c r="V22" s="189">
        <f>V20-V21+V18-V19</f>
        <v>-25251.591107038781</v>
      </c>
      <c r="W22" s="189">
        <f>W20-W21+W18-W19</f>
        <v>-161560.28933350835</v>
      </c>
      <c r="X22" s="178"/>
      <c r="Y22" s="189">
        <f>Y20-Y21+Y18-Y19</f>
        <v>-123305.03028648579</v>
      </c>
      <c r="Z22" s="189">
        <f>Z20-Z21+Z18-Z19</f>
        <v>-102589.05821812153</v>
      </c>
      <c r="AA22" s="189">
        <f>AA20-AA21+AA18-AA19</f>
        <v>-88543.692375451559</v>
      </c>
      <c r="AB22" s="178"/>
      <c r="AC22" s="189">
        <f>AC20-AC21+AC18-AC19</f>
        <v>-128475.67408854188</v>
      </c>
      <c r="AD22" s="189">
        <f t="shared" ref="AD22:AE22" si="15">AD20-AD21+AD18-AD19</f>
        <v>-64040.409844381968</v>
      </c>
      <c r="AE22" s="189">
        <f t="shared" si="15"/>
        <v>-31788.235849072458</v>
      </c>
      <c r="AF22" s="178"/>
    </row>
    <row r="23" spans="1:32">
      <c r="A23" s="17"/>
      <c r="B23" s="16"/>
      <c r="C23" s="16"/>
      <c r="D23" s="58"/>
      <c r="E23" s="58"/>
      <c r="F23" s="58"/>
      <c r="G23" s="58"/>
      <c r="H23" s="180"/>
      <c r="I23" s="58"/>
      <c r="J23" s="58"/>
      <c r="K23" s="58"/>
      <c r="L23" s="180"/>
      <c r="M23" s="58"/>
      <c r="N23" s="58"/>
      <c r="O23" s="190"/>
      <c r="P23" s="1"/>
      <c r="Q23" s="312"/>
      <c r="R23" s="312"/>
      <c r="S23" s="312"/>
      <c r="T23" s="180"/>
      <c r="U23" s="312"/>
      <c r="V23" s="312"/>
      <c r="W23" s="312"/>
      <c r="X23" s="180"/>
      <c r="Y23" s="312"/>
      <c r="Z23" s="312"/>
      <c r="AA23" s="312"/>
      <c r="AB23" s="180"/>
      <c r="AC23" s="312"/>
      <c r="AD23" s="312"/>
      <c r="AE23" s="312"/>
      <c r="AF23" s="180"/>
    </row>
    <row r="24" spans="1:32" ht="16.2" thickBot="1">
      <c r="A24" s="17"/>
      <c r="B24" s="209" t="s">
        <v>346</v>
      </c>
      <c r="C24" s="16"/>
      <c r="D24" s="180"/>
      <c r="E24" s="180"/>
      <c r="F24" s="180"/>
      <c r="G24" s="180"/>
      <c r="H24" s="180"/>
      <c r="I24" s="180"/>
      <c r="J24" s="180"/>
      <c r="K24" s="180"/>
      <c r="L24" s="180"/>
      <c r="M24" s="180"/>
      <c r="N24" s="180"/>
      <c r="O24" s="179"/>
      <c r="P24" s="1"/>
      <c r="Q24" s="180"/>
      <c r="R24" s="180"/>
      <c r="S24" s="180"/>
      <c r="T24" s="180"/>
      <c r="U24" s="180"/>
      <c r="V24" s="180"/>
      <c r="W24" s="180"/>
      <c r="X24" s="180"/>
      <c r="Y24" s="180"/>
      <c r="Z24" s="180"/>
      <c r="AA24" s="180"/>
      <c r="AB24" s="180"/>
      <c r="AC24" s="180"/>
      <c r="AD24" s="180"/>
      <c r="AE24" s="180"/>
      <c r="AF24" s="180"/>
    </row>
    <row r="25" spans="1:32" ht="16.2" thickBot="1">
      <c r="A25" s="17">
        <v>9</v>
      </c>
      <c r="B25" s="16" t="s">
        <v>348</v>
      </c>
      <c r="C25" s="302">
        <v>0</v>
      </c>
      <c r="D25" s="191"/>
      <c r="E25" s="182"/>
      <c r="F25" s="182"/>
      <c r="G25" s="182"/>
      <c r="H25" s="196">
        <f>C25+SUM(D28:G28)</f>
        <v>0</v>
      </c>
      <c r="I25" s="182"/>
      <c r="J25" s="182"/>
      <c r="K25" s="182"/>
      <c r="L25" s="196">
        <f>H25+SUM(I28:K28)</f>
        <v>0</v>
      </c>
      <c r="M25" s="182"/>
      <c r="N25" s="182"/>
      <c r="O25" s="181"/>
      <c r="P25" s="196">
        <f>L25+SUM(M28:O28)</f>
        <v>0</v>
      </c>
      <c r="Q25" s="182"/>
      <c r="R25" s="182"/>
      <c r="S25" s="182"/>
      <c r="T25" s="196">
        <f>P25+SUM(Q28:S28)</f>
        <v>0</v>
      </c>
      <c r="U25" s="182"/>
      <c r="V25" s="182"/>
      <c r="W25" s="182"/>
      <c r="X25" s="196">
        <f>T25+SUM(U28:W28)</f>
        <v>0</v>
      </c>
      <c r="Y25" s="182"/>
      <c r="Z25" s="182"/>
      <c r="AA25" s="182"/>
      <c r="AB25" s="196">
        <f>X25+SUM(Y28:AA28)</f>
        <v>0</v>
      </c>
      <c r="AC25" s="182"/>
      <c r="AD25" s="182"/>
      <c r="AE25" s="182"/>
      <c r="AF25" s="196">
        <f>AB25+SUM(AC28:AE28)</f>
        <v>0</v>
      </c>
    </row>
    <row r="26" spans="1:32">
      <c r="A26" s="17">
        <v>10</v>
      </c>
      <c r="B26" s="16" t="s">
        <v>276</v>
      </c>
      <c r="C26" s="16"/>
      <c r="D26" s="307">
        <v>40000</v>
      </c>
      <c r="E26" s="307">
        <v>30000</v>
      </c>
      <c r="F26" s="307">
        <v>70000</v>
      </c>
      <c r="G26" s="307">
        <v>77000</v>
      </c>
      <c r="H26" s="178"/>
      <c r="I26" s="307">
        <v>80000</v>
      </c>
      <c r="J26" s="307">
        <v>87000</v>
      </c>
      <c r="K26" s="307">
        <v>91000</v>
      </c>
      <c r="L26" s="178"/>
      <c r="M26" s="307">
        <v>96000</v>
      </c>
      <c r="N26" s="307">
        <v>101000</v>
      </c>
      <c r="O26" s="307">
        <v>106000</v>
      </c>
      <c r="P26" s="1"/>
      <c r="Q26" s="197">
        <v>116000</v>
      </c>
      <c r="R26" s="197">
        <v>127000</v>
      </c>
      <c r="S26" s="197">
        <v>138000</v>
      </c>
      <c r="T26" s="178"/>
      <c r="U26" s="197">
        <v>149000</v>
      </c>
      <c r="V26" s="197">
        <v>160000</v>
      </c>
      <c r="W26" s="197">
        <v>162000</v>
      </c>
      <c r="X26" s="317"/>
      <c r="Y26" s="197">
        <v>164000</v>
      </c>
      <c r="Z26" s="197">
        <v>166000</v>
      </c>
      <c r="AA26" s="197">
        <v>169000</v>
      </c>
      <c r="AB26" s="317"/>
      <c r="AC26" s="197">
        <v>171000</v>
      </c>
      <c r="AD26" s="197">
        <v>173000</v>
      </c>
      <c r="AE26" s="197">
        <v>175000</v>
      </c>
      <c r="AF26" s="317"/>
    </row>
    <row r="27" spans="1:32">
      <c r="A27" s="17">
        <v>11</v>
      </c>
      <c r="B27" s="16" t="s">
        <v>349</v>
      </c>
      <c r="C27" s="16"/>
      <c r="D27" s="197">
        <f>D26</f>
        <v>40000</v>
      </c>
      <c r="E27" s="307">
        <f>E26</f>
        <v>30000</v>
      </c>
      <c r="F27" s="307">
        <f>F26</f>
        <v>70000</v>
      </c>
      <c r="G27" s="307">
        <f>G26</f>
        <v>77000</v>
      </c>
      <c r="H27" s="178"/>
      <c r="I27" s="307">
        <f>I26</f>
        <v>80000</v>
      </c>
      <c r="J27" s="307">
        <f t="shared" ref="J27:K27" si="16">J26</f>
        <v>87000</v>
      </c>
      <c r="K27" s="307">
        <f t="shared" si="16"/>
        <v>91000</v>
      </c>
      <c r="L27" s="178"/>
      <c r="M27" s="307">
        <f>M26</f>
        <v>96000</v>
      </c>
      <c r="N27" s="307">
        <f t="shared" ref="N27:O27" si="17">N26</f>
        <v>101000</v>
      </c>
      <c r="O27" s="307">
        <f t="shared" si="17"/>
        <v>106000</v>
      </c>
      <c r="P27" s="1"/>
      <c r="Q27" s="197">
        <f>Q26</f>
        <v>116000</v>
      </c>
      <c r="R27" s="197">
        <f>R26</f>
        <v>127000</v>
      </c>
      <c r="S27" s="197">
        <f>S26</f>
        <v>138000</v>
      </c>
      <c r="T27" s="178"/>
      <c r="U27" s="197">
        <f>U26</f>
        <v>149000</v>
      </c>
      <c r="V27" s="197">
        <f t="shared" ref="V27:W27" si="18">V26</f>
        <v>160000</v>
      </c>
      <c r="W27" s="197">
        <f t="shared" si="18"/>
        <v>162000</v>
      </c>
      <c r="X27" s="178"/>
      <c r="Y27" s="197">
        <f>Y26</f>
        <v>164000</v>
      </c>
      <c r="Z27" s="197">
        <f t="shared" ref="Z27:AA27" si="19">Z26</f>
        <v>166000</v>
      </c>
      <c r="AA27" s="197">
        <f t="shared" si="19"/>
        <v>169000</v>
      </c>
      <c r="AB27" s="178"/>
      <c r="AC27" s="197">
        <f>AC26</f>
        <v>171000</v>
      </c>
      <c r="AD27" s="197">
        <f t="shared" ref="AD27:AE27" si="20">AD26</f>
        <v>173000</v>
      </c>
      <c r="AE27" s="197">
        <f t="shared" si="20"/>
        <v>175000</v>
      </c>
      <c r="AF27" s="178"/>
    </row>
    <row r="28" spans="1:32">
      <c r="A28" s="17">
        <v>12</v>
      </c>
      <c r="B28" s="16" t="s">
        <v>350</v>
      </c>
      <c r="C28" s="16"/>
      <c r="D28" s="189">
        <f t="shared" ref="D28" si="21">D26-D27</f>
        <v>0</v>
      </c>
      <c r="E28" s="189">
        <f t="shared" ref="E28" si="22">E26-E27</f>
        <v>0</v>
      </c>
      <c r="F28" s="189">
        <f t="shared" ref="F28" si="23">F26-F27</f>
        <v>0</v>
      </c>
      <c r="G28" s="189">
        <f t="shared" ref="G28:I28" si="24">G26-G27</f>
        <v>0</v>
      </c>
      <c r="H28" s="180"/>
      <c r="I28" s="189">
        <f t="shared" si="24"/>
        <v>0</v>
      </c>
      <c r="J28" s="189">
        <f t="shared" ref="J28" si="25">J26-J27</f>
        <v>0</v>
      </c>
      <c r="K28" s="189">
        <f t="shared" ref="K28" si="26">K26-K27</f>
        <v>0</v>
      </c>
      <c r="L28" s="180"/>
      <c r="M28" s="189">
        <f t="shared" ref="M28" si="27">M26-M27</f>
        <v>0</v>
      </c>
      <c r="N28" s="189">
        <f t="shared" ref="N28" si="28">N26-N27</f>
        <v>0</v>
      </c>
      <c r="O28" s="189">
        <f t="shared" ref="O28" si="29">O26-O27</f>
        <v>0</v>
      </c>
      <c r="P28" s="1"/>
      <c r="Q28" s="189">
        <f t="shared" ref="Q28:S28" si="30">Q26-Q27</f>
        <v>0</v>
      </c>
      <c r="R28" s="189">
        <f t="shared" si="30"/>
        <v>0</v>
      </c>
      <c r="S28" s="189">
        <f t="shared" si="30"/>
        <v>0</v>
      </c>
      <c r="T28" s="180"/>
      <c r="U28" s="189">
        <f>U26-U27</f>
        <v>0</v>
      </c>
      <c r="V28" s="189">
        <f t="shared" ref="V28:W28" si="31">V26-V27</f>
        <v>0</v>
      </c>
      <c r="W28" s="189">
        <f t="shared" si="31"/>
        <v>0</v>
      </c>
      <c r="X28" s="180"/>
      <c r="Y28" s="189">
        <f>Y26-Y27</f>
        <v>0</v>
      </c>
      <c r="Z28" s="189">
        <f t="shared" ref="Z28:AA28" si="32">Z26-Z27</f>
        <v>0</v>
      </c>
      <c r="AA28" s="189">
        <f t="shared" si="32"/>
        <v>0</v>
      </c>
      <c r="AB28" s="180"/>
      <c r="AC28" s="189">
        <f>AC26-AC27</f>
        <v>0</v>
      </c>
      <c r="AD28" s="189">
        <f t="shared" ref="AD28:AE28" si="33">AD26-AD27</f>
        <v>0</v>
      </c>
      <c r="AE28" s="189">
        <f t="shared" si="33"/>
        <v>0</v>
      </c>
      <c r="AF28" s="180"/>
    </row>
    <row r="29" spans="1:32">
      <c r="A29" s="17"/>
      <c r="B29" s="16"/>
      <c r="C29" s="16"/>
      <c r="D29" s="119"/>
      <c r="E29" s="119"/>
      <c r="F29" s="119"/>
      <c r="G29" s="119"/>
      <c r="H29" s="180"/>
      <c r="I29" s="119"/>
      <c r="J29" s="119"/>
      <c r="K29" s="119"/>
      <c r="L29" s="180"/>
      <c r="M29" s="119"/>
      <c r="N29" s="119"/>
      <c r="O29" s="188"/>
      <c r="P29" s="1"/>
      <c r="Q29" s="313"/>
      <c r="R29" s="313"/>
      <c r="S29" s="313"/>
      <c r="T29" s="180"/>
      <c r="U29" s="313"/>
      <c r="V29" s="313"/>
      <c r="W29" s="313"/>
      <c r="X29" s="180"/>
      <c r="Y29" s="313"/>
      <c r="Z29" s="313"/>
      <c r="AA29" s="313"/>
      <c r="AB29" s="180"/>
      <c r="AC29" s="313"/>
      <c r="AD29" s="313"/>
      <c r="AE29" s="313"/>
      <c r="AF29" s="180"/>
    </row>
    <row r="30" spans="1:32">
      <c r="A30" s="17">
        <v>13</v>
      </c>
      <c r="B30" s="16" t="s">
        <v>299</v>
      </c>
      <c r="C30" s="16"/>
      <c r="D30" s="346">
        <f>SUM(D19:G19)+SUM(D21:G21)+SUM(D27:G27)</f>
        <v>3407585.9705268219</v>
      </c>
      <c r="E30" s="347"/>
      <c r="F30" s="347"/>
      <c r="G30" s="347"/>
      <c r="H30" s="178"/>
      <c r="I30" s="334">
        <f>SUM(I19:K19)+SUM(I21:K21)+SUM(I27:K27)</f>
        <v>3205418.2688758336</v>
      </c>
      <c r="J30" s="334"/>
      <c r="K30" s="334"/>
      <c r="L30" s="178"/>
      <c r="M30" s="334">
        <f>SUM(M19:O19)+SUM(M21:O21)+SUM(M27:O27)</f>
        <v>3751090.1479706848</v>
      </c>
      <c r="N30" s="334"/>
      <c r="O30" s="334"/>
      <c r="P30" s="1"/>
      <c r="Q30" s="334">
        <f>SUM(Q19:S19)+SUM(Q21:S21)+SUM(Q27:S27)</f>
        <v>4739710.4148779977</v>
      </c>
      <c r="R30" s="334"/>
      <c r="S30" s="334"/>
      <c r="T30" s="178"/>
      <c r="U30" s="331">
        <f>SUM(U19:W19)+SUM(U21:W21)+SUM(U27:W27)</f>
        <v>5850738.7132226471</v>
      </c>
      <c r="V30" s="332"/>
      <c r="W30" s="333"/>
      <c r="X30" s="178"/>
      <c r="Y30" s="331">
        <f>SUM(Y19:AA19)+SUM(Y21:AA21)+SUM(Y27:AA27)</f>
        <v>6205203.4757438982</v>
      </c>
      <c r="Z30" s="332"/>
      <c r="AA30" s="333"/>
      <c r="AB30" s="178"/>
      <c r="AC30" s="331">
        <f>SUM(AC19:AE19)+SUM(AC21:AE21)+SUM(AC27:AE27)</f>
        <v>6453805.3569414541</v>
      </c>
      <c r="AD30" s="332"/>
      <c r="AE30" s="333"/>
      <c r="AF30" s="178"/>
    </row>
    <row r="31" spans="1:32">
      <c r="A31" s="17"/>
      <c r="B31" s="16"/>
      <c r="C31" s="16"/>
      <c r="D31" s="119"/>
      <c r="E31" s="119"/>
      <c r="F31" s="119"/>
      <c r="G31" s="119"/>
      <c r="H31" s="180"/>
      <c r="I31" s="119"/>
      <c r="J31" s="119"/>
      <c r="K31" s="119"/>
      <c r="L31" s="180"/>
      <c r="M31" s="119"/>
      <c r="N31" s="119"/>
      <c r="O31" s="188"/>
      <c r="P31" s="1"/>
      <c r="Q31" s="313"/>
      <c r="R31" s="313"/>
      <c r="S31" s="313"/>
      <c r="T31" s="180"/>
      <c r="U31" s="313"/>
      <c r="V31" s="313"/>
      <c r="W31" s="313"/>
      <c r="X31" s="180"/>
      <c r="Y31" s="313"/>
      <c r="Z31" s="313"/>
      <c r="AA31" s="313"/>
      <c r="AB31" s="180"/>
      <c r="AC31" s="313"/>
      <c r="AD31" s="313"/>
      <c r="AE31" s="313"/>
      <c r="AF31" s="180"/>
    </row>
    <row r="32" spans="1:32">
      <c r="A32" s="17">
        <v>14</v>
      </c>
      <c r="B32" s="16" t="s">
        <v>347</v>
      </c>
      <c r="C32" s="16"/>
      <c r="D32" s="335">
        <f>D30-D14</f>
        <v>-6892.1080799996853</v>
      </c>
      <c r="E32" s="336"/>
      <c r="F32" s="336"/>
      <c r="G32" s="337"/>
      <c r="H32" s="178"/>
      <c r="I32" s="348">
        <f>I30-I14</f>
        <v>0</v>
      </c>
      <c r="J32" s="348"/>
      <c r="K32" s="348"/>
      <c r="L32" s="178"/>
      <c r="M32" s="338">
        <f>M30-M14</f>
        <v>0</v>
      </c>
      <c r="N32" s="339"/>
      <c r="O32" s="340"/>
      <c r="P32" s="1"/>
      <c r="Q32" s="331">
        <f>Q30-Q14</f>
        <v>0</v>
      </c>
      <c r="R32" s="332"/>
      <c r="S32" s="333"/>
      <c r="T32" s="178"/>
      <c r="U32" s="331">
        <f>U30-U14</f>
        <v>0</v>
      </c>
      <c r="V32" s="332"/>
      <c r="W32" s="333"/>
      <c r="X32" s="178"/>
      <c r="Y32" s="331">
        <f>Y30-Y14</f>
        <v>0</v>
      </c>
      <c r="Z32" s="332"/>
      <c r="AA32" s="333"/>
      <c r="AB32" s="178"/>
      <c r="AC32" s="331">
        <f>AC30-AC14</f>
        <v>0</v>
      </c>
      <c r="AD32" s="332"/>
      <c r="AE32" s="333"/>
      <c r="AF32" s="178"/>
    </row>
    <row r="33" spans="1:32">
      <c r="A33" s="117"/>
      <c r="B33" s="24"/>
      <c r="C33" s="118"/>
      <c r="D33" s="119"/>
      <c r="E33" s="119"/>
      <c r="F33" s="119"/>
      <c r="G33" s="119"/>
      <c r="H33" s="182"/>
      <c r="I33" s="119"/>
      <c r="J33" s="119"/>
      <c r="K33" s="120"/>
      <c r="L33" s="194"/>
      <c r="M33" s="120"/>
      <c r="N33" s="120"/>
      <c r="O33" s="121"/>
      <c r="P33" s="1"/>
      <c r="Q33" s="314"/>
      <c r="R33" s="314"/>
      <c r="S33" s="314"/>
      <c r="T33" s="194"/>
      <c r="U33" s="314"/>
      <c r="V33" s="314"/>
      <c r="W33" s="314"/>
      <c r="X33" s="182"/>
      <c r="Y33" s="314"/>
      <c r="Z33" s="314"/>
      <c r="AA33" s="314"/>
      <c r="AB33" s="182"/>
      <c r="AC33" s="314"/>
      <c r="AD33" s="314"/>
      <c r="AE33" s="314"/>
      <c r="AF33" s="182"/>
    </row>
    <row r="34" spans="1:32" s="7" customFormat="1">
      <c r="A34" s="318" t="s">
        <v>421</v>
      </c>
      <c r="B34" s="319" t="s">
        <v>422</v>
      </c>
      <c r="F34" s="3"/>
      <c r="G34" s="3"/>
      <c r="H34" s="3"/>
      <c r="I34" s="3"/>
      <c r="J34" s="3"/>
      <c r="K34" s="3"/>
      <c r="L34" s="3"/>
      <c r="M34" s="3"/>
      <c r="N34" s="3"/>
      <c r="O34" s="3"/>
      <c r="P34" s="3"/>
      <c r="Q34" s="3"/>
      <c r="R34" s="1"/>
      <c r="S34" s="1"/>
      <c r="T34" s="1"/>
    </row>
    <row r="35" spans="1:32" s="7" customFormat="1">
      <c r="A35" s="115">
        <v>2</v>
      </c>
      <c r="B35" s="7" t="s">
        <v>462</v>
      </c>
      <c r="F35" s="3"/>
      <c r="G35" s="3"/>
      <c r="H35" s="3"/>
      <c r="I35" s="3"/>
      <c r="J35" s="3"/>
      <c r="K35" s="3"/>
      <c r="L35" s="3"/>
      <c r="M35" s="3"/>
      <c r="N35" s="3"/>
      <c r="O35" s="3"/>
      <c r="P35" s="3"/>
      <c r="Q35" s="3"/>
      <c r="R35" s="1"/>
      <c r="S35" s="1"/>
      <c r="T35" s="1"/>
    </row>
    <row r="36" spans="1:32" s="7" customFormat="1">
      <c r="A36" s="115"/>
      <c r="B36" s="7" t="s">
        <v>463</v>
      </c>
      <c r="F36" s="3"/>
      <c r="G36" s="3"/>
      <c r="H36" s="3"/>
      <c r="I36" s="3"/>
      <c r="J36" s="3"/>
      <c r="K36" s="3"/>
      <c r="L36" s="3"/>
      <c r="M36" s="3"/>
      <c r="N36" s="3"/>
      <c r="O36" s="3"/>
      <c r="P36" s="3"/>
      <c r="Q36" s="3"/>
      <c r="R36" s="1"/>
      <c r="S36" s="1"/>
      <c r="T36" s="1"/>
    </row>
    <row r="37" spans="1:32">
      <c r="B37" s="7" t="s">
        <v>464</v>
      </c>
    </row>
    <row r="38" spans="1:32">
      <c r="B38" s="7" t="s">
        <v>465</v>
      </c>
    </row>
    <row r="39" spans="1:32">
      <c r="B39" s="7" t="s">
        <v>466</v>
      </c>
    </row>
    <row r="41" spans="1:32">
      <c r="A41" s="115">
        <v>6</v>
      </c>
      <c r="B41" s="16" t="s">
        <v>467</v>
      </c>
    </row>
    <row r="42" spans="1:32">
      <c r="B42" s="7" t="s">
        <v>468</v>
      </c>
    </row>
    <row r="43" spans="1:32" ht="31.2">
      <c r="B43" s="7" t="s">
        <v>469</v>
      </c>
    </row>
    <row r="45" spans="1:32">
      <c r="A45" s="115">
        <v>7</v>
      </c>
      <c r="B45" s="7" t="s">
        <v>470</v>
      </c>
    </row>
    <row r="46" spans="1:32">
      <c r="B46" s="7" t="s">
        <v>471</v>
      </c>
    </row>
  </sheetData>
  <dataConsolidate/>
  <mergeCells count="28">
    <mergeCell ref="D32:G32"/>
    <mergeCell ref="D14:G14"/>
    <mergeCell ref="M30:O30"/>
    <mergeCell ref="M32:O32"/>
    <mergeCell ref="D9:G9"/>
    <mergeCell ref="I9:K9"/>
    <mergeCell ref="M9:O9"/>
    <mergeCell ref="I14:K14"/>
    <mergeCell ref="M14:O14"/>
    <mergeCell ref="D30:G30"/>
    <mergeCell ref="I30:K30"/>
    <mergeCell ref="I32:K32"/>
    <mergeCell ref="Q9:S9"/>
    <mergeCell ref="Q14:S14"/>
    <mergeCell ref="Q30:S30"/>
    <mergeCell ref="Q32:S32"/>
    <mergeCell ref="U9:W9"/>
    <mergeCell ref="U14:W14"/>
    <mergeCell ref="U30:W30"/>
    <mergeCell ref="U32:W32"/>
    <mergeCell ref="Y9:AA9"/>
    <mergeCell ref="Y14:AA14"/>
    <mergeCell ref="Y30:AA30"/>
    <mergeCell ref="Y32:AA32"/>
    <mergeCell ref="AC9:AE9"/>
    <mergeCell ref="AC14:AE14"/>
    <mergeCell ref="AC30:AE30"/>
    <mergeCell ref="AC32:AE32"/>
  </mergeCells>
  <printOptions horizontalCentered="1"/>
  <pageMargins left="0.25" right="0.25" top="0.75" bottom="0.75" header="0.3" footer="0.3"/>
  <pageSetup scale="29"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6"/>
  <cols>
    <col min="1" max="1" width="16.09765625" bestFit="1" customWidth="1"/>
    <col min="2" max="2" width="21.59765625" bestFit="1" customWidth="1"/>
    <col min="3" max="3" width="16.09765625" bestFit="1" customWidth="1"/>
    <col min="4" max="4" width="21.59765625" bestFit="1" customWidth="1"/>
    <col min="5" max="5" width="16.09765625" bestFit="1" customWidth="1"/>
    <col min="6" max="6" width="21.59765625" bestFit="1" customWidth="1"/>
  </cols>
  <sheetData>
    <row r="1" spans="1:6">
      <c r="A1" s="235" t="s">
        <v>308</v>
      </c>
      <c r="B1" s="235" t="s">
        <v>317</v>
      </c>
      <c r="C1" s="235" t="s">
        <v>319</v>
      </c>
      <c r="D1" s="235" t="s">
        <v>325</v>
      </c>
      <c r="E1" s="235" t="s">
        <v>326</v>
      </c>
      <c r="F1" s="235" t="s">
        <v>327</v>
      </c>
    </row>
    <row r="2" spans="1:6">
      <c r="A2" s="236" t="s">
        <v>316</v>
      </c>
      <c r="B2" s="236" t="s">
        <v>316</v>
      </c>
      <c r="C2" s="236" t="s">
        <v>320</v>
      </c>
      <c r="D2" s="236" t="s">
        <v>320</v>
      </c>
      <c r="E2" s="236" t="s">
        <v>316</v>
      </c>
      <c r="F2" s="236" t="s">
        <v>320</v>
      </c>
    </row>
    <row r="3" spans="1:6">
      <c r="A3" s="236" t="s">
        <v>314</v>
      </c>
      <c r="B3" s="236" t="s">
        <v>314</v>
      </c>
      <c r="C3" s="236" t="s">
        <v>321</v>
      </c>
      <c r="D3" s="236" t="s">
        <v>321</v>
      </c>
      <c r="E3" s="236" t="s">
        <v>314</v>
      </c>
      <c r="F3" s="236" t="s">
        <v>321</v>
      </c>
    </row>
    <row r="4" spans="1:6">
      <c r="A4" s="236" t="s">
        <v>311</v>
      </c>
      <c r="B4" s="236" t="s">
        <v>311</v>
      </c>
      <c r="C4" s="236" t="s">
        <v>322</v>
      </c>
      <c r="D4" s="236" t="s">
        <v>322</v>
      </c>
      <c r="E4" s="236" t="s">
        <v>311</v>
      </c>
      <c r="F4" s="236" t="s">
        <v>322</v>
      </c>
    </row>
    <row r="5" spans="1:6">
      <c r="A5" s="236" t="s">
        <v>312</v>
      </c>
      <c r="B5" s="236" t="s">
        <v>312</v>
      </c>
      <c r="C5" s="236" t="s">
        <v>314</v>
      </c>
      <c r="D5" s="236" t="s">
        <v>314</v>
      </c>
      <c r="E5" s="236" t="s">
        <v>312</v>
      </c>
      <c r="F5" s="236" t="s">
        <v>314</v>
      </c>
    </row>
    <row r="6" spans="1:6">
      <c r="A6" s="236" t="s">
        <v>309</v>
      </c>
      <c r="B6" s="236" t="s">
        <v>309</v>
      </c>
      <c r="C6" s="236" t="s">
        <v>323</v>
      </c>
      <c r="D6" s="236" t="s">
        <v>323</v>
      </c>
      <c r="E6" s="236" t="s">
        <v>309</v>
      </c>
      <c r="F6" s="236" t="s">
        <v>323</v>
      </c>
    </row>
    <row r="7" spans="1:6">
      <c r="A7" s="236" t="s">
        <v>313</v>
      </c>
      <c r="B7" s="236" t="s">
        <v>313</v>
      </c>
      <c r="C7" s="236" t="s">
        <v>324</v>
      </c>
      <c r="D7" s="236" t="s">
        <v>324</v>
      </c>
      <c r="E7" s="236" t="s">
        <v>313</v>
      </c>
      <c r="F7" s="236" t="s">
        <v>324</v>
      </c>
    </row>
    <row r="8" spans="1:6">
      <c r="A8" s="236" t="s">
        <v>310</v>
      </c>
      <c r="B8" s="236" t="s">
        <v>310</v>
      </c>
      <c r="D8" s="236"/>
      <c r="E8" s="236" t="s">
        <v>310</v>
      </c>
      <c r="F8" s="236"/>
    </row>
    <row r="9" spans="1:6">
      <c r="A9" s="236" t="s">
        <v>315</v>
      </c>
      <c r="B9" s="236" t="s">
        <v>315</v>
      </c>
      <c r="D9" s="236"/>
      <c r="E9" s="236" t="s">
        <v>315</v>
      </c>
      <c r="F9" s="236"/>
    </row>
    <row r="10" spans="1:6">
      <c r="B10" s="236" t="s">
        <v>318</v>
      </c>
      <c r="D10" s="236"/>
      <c r="E10" s="236" t="s">
        <v>318</v>
      </c>
      <c r="F10" s="236"/>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2.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schemas.microsoft.com/office/2006/documentManagement/types"/>
    <ds:schemaRef ds:uri="http://schemas.openxmlformats.org/package/2006/metadata/core-properties"/>
    <ds:schemaRef ds:uri="http://www.w3.org/XML/1998/namespace"/>
    <ds:schemaRef ds:uri="http://purl.org/dc/dcmitype/"/>
    <ds:schemaRef ds:uri="8eef3743-c7b3-4cbe-8837-b6e805be353c"/>
    <ds:schemaRef ds:uri="http://schemas.microsoft.com/office/2006/metadata/properties"/>
    <ds:schemaRef ds:uri="http://purl.org/dc/elements/1.1/"/>
    <ds:schemaRef ds:uri="http://purl.org/dc/terms/"/>
    <ds:schemaRef ds:uri="http://schemas.microsoft.com/office/infopath/2007/PartnerControls"/>
  </ds:schemaRefs>
</ds:datastoreItem>
</file>

<file path=customXml/itemProps4.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Carrie Thompson</cp:lastModifiedBy>
  <cp:lastPrinted>2018-07-20T16:34:29Z</cp:lastPrinted>
  <dcterms:created xsi:type="dcterms:W3CDTF">2004-11-07T17:37:25Z</dcterms:created>
  <dcterms:modified xsi:type="dcterms:W3CDTF">2025-04-30T13:32:11Z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