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9924bbc9f58c73/CEC/SB 1158/"/>
    </mc:Choice>
  </mc:AlternateContent>
  <xr:revisionPtr revIDLastSave="141" documentId="8_{F6692853-6565-453D-93D3-2B36F649E3B4}" xr6:coauthVersionLast="47" xr6:coauthVersionMax="47" xr10:uidLastSave="{77845BEA-F46A-4F7B-AF73-0CCBF1D0A95E}"/>
  <bookViews>
    <workbookView xWindow="-120" yWindow="-120" windowWidth="29040" windowHeight="15720" xr2:uid="{4CAB3927-BD1D-4309-8B17-8767E6A0A0F6}"/>
  </bookViews>
  <sheets>
    <sheet name="Attestation" sheetId="12" r:id="rId1"/>
    <sheet name="EFs" sheetId="3" r:id="rId2"/>
    <sheet name="Annual Data" sheetId="4" r:id="rId3"/>
    <sheet name="Background stuff" sheetId="9" r:id="rId4"/>
    <sheet name="ACS Procurement Calculator" sheetId="7" r:id="rId5"/>
    <sheet name="Unbundled REC worksheet" sheetId="10" r:id="rId6"/>
    <sheet name="Grandfathered Resources" sheetId="5" r:id="rId7"/>
    <sheet name="Line Loss Factors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4" i="4" l="1"/>
  <c r="Z14" i="4"/>
  <c r="U14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22" i="4"/>
  <c r="B3" i="4" l="1"/>
  <c r="AE2" i="4" s="1"/>
  <c r="AJ28" i="4"/>
  <c r="AL40" i="4"/>
  <c r="AM40" i="4" s="1"/>
  <c r="I23" i="4"/>
  <c r="I24" i="4"/>
  <c r="R24" i="4" s="1"/>
  <c r="I25" i="4"/>
  <c r="I26" i="4"/>
  <c r="I27" i="4"/>
  <c r="R27" i="4" s="1"/>
  <c r="I28" i="4"/>
  <c r="R28" i="4" s="1"/>
  <c r="I29" i="4"/>
  <c r="I30" i="4"/>
  <c r="R30" i="4" s="1"/>
  <c r="I31" i="4"/>
  <c r="R31" i="4" s="1"/>
  <c r="I32" i="4"/>
  <c r="I33" i="4"/>
  <c r="R33" i="4" s="1"/>
  <c r="I34" i="4"/>
  <c r="I35" i="4"/>
  <c r="I36" i="4"/>
  <c r="R36" i="4" s="1"/>
  <c r="I37" i="4"/>
  <c r="R37" i="4" s="1"/>
  <c r="I38" i="4"/>
  <c r="I39" i="4"/>
  <c r="R39" i="4" s="1"/>
  <c r="I40" i="4"/>
  <c r="R40" i="4" s="1"/>
  <c r="I41" i="4"/>
  <c r="I42" i="4"/>
  <c r="R42" i="4" s="1"/>
  <c r="I43" i="4"/>
  <c r="R43" i="4" s="1"/>
  <c r="I44" i="4"/>
  <c r="I45" i="4"/>
  <c r="R45" i="4" s="1"/>
  <c r="I22" i="4"/>
  <c r="E9" i="10"/>
  <c r="E33" i="7"/>
  <c r="E32" i="7"/>
  <c r="E31" i="7"/>
  <c r="E30" i="7"/>
  <c r="E29" i="7"/>
  <c r="E28" i="7"/>
  <c r="E27" i="7"/>
  <c r="E26" i="7"/>
  <c r="E25" i="7"/>
  <c r="E24" i="7"/>
  <c r="E23" i="7"/>
  <c r="E18" i="7"/>
  <c r="E17" i="7"/>
  <c r="E16" i="7"/>
  <c r="E15" i="7"/>
  <c r="E14" i="7"/>
  <c r="E13" i="7"/>
  <c r="E12" i="7"/>
  <c r="E11" i="7"/>
  <c r="E10" i="7"/>
  <c r="E9" i="7"/>
  <c r="E8" i="7"/>
  <c r="AF45" i="4"/>
  <c r="AG45" i="4" s="1"/>
  <c r="AE45" i="4"/>
  <c r="AD45" i="4"/>
  <c r="AA45" i="4"/>
  <c r="AB45" i="4" s="1"/>
  <c r="Z45" i="4"/>
  <c r="Y45" i="4"/>
  <c r="V45" i="4"/>
  <c r="W45" i="4" s="1"/>
  <c r="U45" i="4"/>
  <c r="T45" i="4"/>
  <c r="AF44" i="4"/>
  <c r="AG44" i="4" s="1"/>
  <c r="AE44" i="4"/>
  <c r="AD44" i="4"/>
  <c r="AA44" i="4"/>
  <c r="AB44" i="4" s="1"/>
  <c r="Z44" i="4"/>
  <c r="Y44" i="4"/>
  <c r="V44" i="4"/>
  <c r="W44" i="4" s="1"/>
  <c r="U44" i="4"/>
  <c r="T44" i="4"/>
  <c r="AF43" i="4"/>
  <c r="AG43" i="4" s="1"/>
  <c r="AE43" i="4"/>
  <c r="AD43" i="4"/>
  <c r="AA43" i="4"/>
  <c r="AB43" i="4" s="1"/>
  <c r="Z43" i="4"/>
  <c r="Y43" i="4"/>
  <c r="V43" i="4"/>
  <c r="W43" i="4" s="1"/>
  <c r="U43" i="4"/>
  <c r="T43" i="4"/>
  <c r="AF42" i="4"/>
  <c r="AG42" i="4" s="1"/>
  <c r="AE42" i="4"/>
  <c r="AD42" i="4"/>
  <c r="AA42" i="4"/>
  <c r="AB42" i="4" s="1"/>
  <c r="Z42" i="4"/>
  <c r="Y42" i="4"/>
  <c r="V42" i="4"/>
  <c r="W42" i="4" s="1"/>
  <c r="U42" i="4"/>
  <c r="T42" i="4"/>
  <c r="AF41" i="4"/>
  <c r="AG41" i="4" s="1"/>
  <c r="AE41" i="4"/>
  <c r="AD41" i="4"/>
  <c r="AA41" i="4"/>
  <c r="AB41" i="4" s="1"/>
  <c r="Z41" i="4"/>
  <c r="Y41" i="4"/>
  <c r="V41" i="4"/>
  <c r="W41" i="4" s="1"/>
  <c r="U41" i="4"/>
  <c r="T41" i="4"/>
  <c r="AF40" i="4"/>
  <c r="AG40" i="4" s="1"/>
  <c r="AE40" i="4"/>
  <c r="AD40" i="4"/>
  <c r="AA40" i="4"/>
  <c r="AB40" i="4" s="1"/>
  <c r="Z40" i="4"/>
  <c r="Y40" i="4"/>
  <c r="V40" i="4"/>
  <c r="W40" i="4" s="1"/>
  <c r="U40" i="4"/>
  <c r="T40" i="4"/>
  <c r="AF39" i="4"/>
  <c r="AG39" i="4" s="1"/>
  <c r="AE39" i="4"/>
  <c r="AD39" i="4"/>
  <c r="AA39" i="4"/>
  <c r="AB39" i="4" s="1"/>
  <c r="Z39" i="4"/>
  <c r="Y39" i="4"/>
  <c r="V39" i="4"/>
  <c r="W39" i="4" s="1"/>
  <c r="U39" i="4"/>
  <c r="T39" i="4"/>
  <c r="AF38" i="4"/>
  <c r="AG38" i="4" s="1"/>
  <c r="AE38" i="4"/>
  <c r="AD38" i="4"/>
  <c r="AA38" i="4"/>
  <c r="AB38" i="4" s="1"/>
  <c r="Z38" i="4"/>
  <c r="Y38" i="4"/>
  <c r="V38" i="4"/>
  <c r="W38" i="4" s="1"/>
  <c r="U38" i="4"/>
  <c r="T38" i="4"/>
  <c r="AF37" i="4"/>
  <c r="AG37" i="4" s="1"/>
  <c r="AE37" i="4"/>
  <c r="AD37" i="4"/>
  <c r="AA37" i="4"/>
  <c r="AB37" i="4" s="1"/>
  <c r="Z37" i="4"/>
  <c r="Y37" i="4"/>
  <c r="V37" i="4"/>
  <c r="W37" i="4" s="1"/>
  <c r="U37" i="4"/>
  <c r="T37" i="4"/>
  <c r="M37" i="4"/>
  <c r="AF36" i="4"/>
  <c r="AG36" i="4" s="1"/>
  <c r="AE36" i="4"/>
  <c r="AD36" i="4"/>
  <c r="AA36" i="4"/>
  <c r="AB36" i="4" s="1"/>
  <c r="Z36" i="4"/>
  <c r="Y36" i="4"/>
  <c r="V36" i="4"/>
  <c r="W36" i="4" s="1"/>
  <c r="U36" i="4"/>
  <c r="T36" i="4"/>
  <c r="K36" i="4"/>
  <c r="AF35" i="4"/>
  <c r="AG35" i="4" s="1"/>
  <c r="AE35" i="4"/>
  <c r="AD35" i="4"/>
  <c r="AA35" i="4"/>
  <c r="AB35" i="4" s="1"/>
  <c r="Z35" i="4"/>
  <c r="Y35" i="4"/>
  <c r="V35" i="4"/>
  <c r="W35" i="4" s="1"/>
  <c r="U35" i="4"/>
  <c r="T35" i="4"/>
  <c r="AF34" i="4"/>
  <c r="AG34" i="4" s="1"/>
  <c r="AE34" i="4"/>
  <c r="AD34" i="4"/>
  <c r="AA34" i="4"/>
  <c r="AB34" i="4" s="1"/>
  <c r="Z34" i="4"/>
  <c r="Y34" i="4"/>
  <c r="V34" i="4"/>
  <c r="W34" i="4" s="1"/>
  <c r="U34" i="4"/>
  <c r="T34" i="4"/>
  <c r="AF33" i="4"/>
  <c r="AG33" i="4" s="1"/>
  <c r="AE33" i="4"/>
  <c r="AD33" i="4"/>
  <c r="AA33" i="4"/>
  <c r="AB33" i="4" s="1"/>
  <c r="Z33" i="4"/>
  <c r="Y33" i="4"/>
  <c r="V33" i="4"/>
  <c r="U33" i="4"/>
  <c r="T33" i="4"/>
  <c r="AF32" i="4"/>
  <c r="AG32" i="4" s="1"/>
  <c r="AE32" i="4"/>
  <c r="AD32" i="4"/>
  <c r="AA32" i="4"/>
  <c r="AB32" i="4" s="1"/>
  <c r="Z32" i="4"/>
  <c r="Y32" i="4"/>
  <c r="V32" i="4"/>
  <c r="U32" i="4"/>
  <c r="T32" i="4"/>
  <c r="AF31" i="4"/>
  <c r="AG31" i="4" s="1"/>
  <c r="AE31" i="4"/>
  <c r="AD31" i="4"/>
  <c r="AA31" i="4"/>
  <c r="AB31" i="4" s="1"/>
  <c r="Z31" i="4"/>
  <c r="Y31" i="4"/>
  <c r="V31" i="4"/>
  <c r="U31" i="4"/>
  <c r="T31" i="4"/>
  <c r="AF30" i="4"/>
  <c r="AG30" i="4" s="1"/>
  <c r="AE30" i="4"/>
  <c r="AD30" i="4"/>
  <c r="AA30" i="4"/>
  <c r="AB30" i="4" s="1"/>
  <c r="Z30" i="4"/>
  <c r="Y30" i="4"/>
  <c r="V30" i="4"/>
  <c r="U30" i="4"/>
  <c r="T30" i="4"/>
  <c r="AF29" i="4"/>
  <c r="AG29" i="4" s="1"/>
  <c r="AE29" i="4"/>
  <c r="AD29" i="4"/>
  <c r="AA29" i="4"/>
  <c r="AB29" i="4" s="1"/>
  <c r="Z29" i="4"/>
  <c r="Y29" i="4"/>
  <c r="V29" i="4"/>
  <c r="U29" i="4"/>
  <c r="T29" i="4"/>
  <c r="AF28" i="4"/>
  <c r="AG28" i="4" s="1"/>
  <c r="AE28" i="4"/>
  <c r="AD28" i="4"/>
  <c r="AA28" i="4"/>
  <c r="AB28" i="4" s="1"/>
  <c r="Z28" i="4"/>
  <c r="Y28" i="4"/>
  <c r="V28" i="4"/>
  <c r="U28" i="4"/>
  <c r="T28" i="4"/>
  <c r="AF27" i="4"/>
  <c r="AG27" i="4" s="1"/>
  <c r="AE27" i="4"/>
  <c r="AD27" i="4"/>
  <c r="AA27" i="4"/>
  <c r="Z27" i="4"/>
  <c r="Y27" i="4"/>
  <c r="V27" i="4"/>
  <c r="W27" i="4" s="1"/>
  <c r="U27" i="4"/>
  <c r="T27" i="4"/>
  <c r="AF26" i="4"/>
  <c r="AG26" i="4" s="1"/>
  <c r="AE26" i="4"/>
  <c r="AD26" i="4"/>
  <c r="AA26" i="4"/>
  <c r="AB26" i="4" s="1"/>
  <c r="Z26" i="4"/>
  <c r="Y26" i="4"/>
  <c r="V26" i="4"/>
  <c r="U26" i="4"/>
  <c r="T26" i="4"/>
  <c r="AF25" i="4"/>
  <c r="AG25" i="4" s="1"/>
  <c r="AE25" i="4"/>
  <c r="AD25" i="4"/>
  <c r="AA25" i="4"/>
  <c r="Z25" i="4"/>
  <c r="Y25" i="4"/>
  <c r="V25" i="4"/>
  <c r="U25" i="4"/>
  <c r="T25" i="4"/>
  <c r="AF24" i="4"/>
  <c r="AE24" i="4"/>
  <c r="AD24" i="4"/>
  <c r="AA24" i="4"/>
  <c r="AB24" i="4" s="1"/>
  <c r="Z24" i="4"/>
  <c r="Y24" i="4"/>
  <c r="V24" i="4"/>
  <c r="U24" i="4"/>
  <c r="T24" i="4"/>
  <c r="AF23" i="4"/>
  <c r="AG23" i="4" s="1"/>
  <c r="AE23" i="4"/>
  <c r="AD23" i="4"/>
  <c r="AA23" i="4"/>
  <c r="AB23" i="4" s="1"/>
  <c r="Z23" i="4"/>
  <c r="Y23" i="4"/>
  <c r="V23" i="4"/>
  <c r="U23" i="4"/>
  <c r="T23" i="4"/>
  <c r="AF22" i="4"/>
  <c r="AE22" i="4"/>
  <c r="AD22" i="4"/>
  <c r="AA22" i="4"/>
  <c r="Z22" i="4"/>
  <c r="Z7" i="4" s="1"/>
  <c r="Y22" i="4"/>
  <c r="V22" i="4"/>
  <c r="U22" i="4"/>
  <c r="U7" i="4" s="1"/>
  <c r="T22" i="4"/>
  <c r="AB22" i="4"/>
  <c r="AE13" i="4" l="1"/>
  <c r="AE7" i="4"/>
  <c r="B7" i="4" s="1"/>
  <c r="M36" i="4"/>
  <c r="K41" i="4"/>
  <c r="K22" i="4"/>
  <c r="M23" i="4"/>
  <c r="M29" i="4"/>
  <c r="K34" i="4"/>
  <c r="K40" i="4"/>
  <c r="K23" i="4"/>
  <c r="K43" i="4"/>
  <c r="AB27" i="4"/>
  <c r="K42" i="4"/>
  <c r="K31" i="4"/>
  <c r="M42" i="4"/>
  <c r="K24" i="4"/>
  <c r="K30" i="4"/>
  <c r="M30" i="4"/>
  <c r="K37" i="4"/>
  <c r="U5" i="4"/>
  <c r="R34" i="4"/>
  <c r="AE10" i="4"/>
  <c r="K29" i="4"/>
  <c r="W32" i="4"/>
  <c r="AL22" i="4"/>
  <c r="AM22" i="4" s="1"/>
  <c r="R44" i="4"/>
  <c r="R38" i="4"/>
  <c r="R32" i="4"/>
  <c r="R26" i="4"/>
  <c r="R25" i="4"/>
  <c r="AG22" i="4"/>
  <c r="K35" i="4"/>
  <c r="M41" i="4"/>
  <c r="AL34" i="4"/>
  <c r="AM34" i="4" s="1"/>
  <c r="R35" i="4"/>
  <c r="R29" i="4"/>
  <c r="R23" i="4"/>
  <c r="AE11" i="4"/>
  <c r="M35" i="4"/>
  <c r="AL45" i="4"/>
  <c r="AM45" i="4" s="1"/>
  <c r="AK45" i="4"/>
  <c r="AJ45" i="4"/>
  <c r="AL39" i="4"/>
  <c r="AM39" i="4" s="1"/>
  <c r="AK39" i="4"/>
  <c r="AJ39" i="4"/>
  <c r="AL33" i="4"/>
  <c r="AM33" i="4" s="1"/>
  <c r="AK33" i="4"/>
  <c r="AJ33" i="4"/>
  <c r="AK27" i="4"/>
  <c r="AJ27" i="4"/>
  <c r="AL27" i="4"/>
  <c r="AM27" i="4" s="1"/>
  <c r="AK35" i="4"/>
  <c r="AL35" i="4"/>
  <c r="AM35" i="4" s="1"/>
  <c r="AJ35" i="4"/>
  <c r="AL29" i="4"/>
  <c r="AM29" i="4" s="1"/>
  <c r="AK29" i="4"/>
  <c r="AJ29" i="4"/>
  <c r="AK44" i="4"/>
  <c r="AL44" i="4"/>
  <c r="AM44" i="4" s="1"/>
  <c r="AK38" i="4"/>
  <c r="AJ38" i="4"/>
  <c r="AL38" i="4"/>
  <c r="AM38" i="4" s="1"/>
  <c r="AJ32" i="4"/>
  <c r="AL32" i="4"/>
  <c r="AM32" i="4" s="1"/>
  <c r="AK32" i="4"/>
  <c r="AL26" i="4"/>
  <c r="AM26" i="4" s="1"/>
  <c r="AK26" i="4"/>
  <c r="AJ26" i="4"/>
  <c r="AL43" i="4"/>
  <c r="AM43" i="4" s="1"/>
  <c r="AK43" i="4"/>
  <c r="AJ43" i="4"/>
  <c r="AL37" i="4"/>
  <c r="AM37" i="4" s="1"/>
  <c r="AK37" i="4"/>
  <c r="AJ37" i="4"/>
  <c r="AL31" i="4"/>
  <c r="AM31" i="4" s="1"/>
  <c r="AJ31" i="4"/>
  <c r="AK31" i="4"/>
  <c r="AL25" i="4"/>
  <c r="AM25" i="4" s="1"/>
  <c r="AK25" i="4"/>
  <c r="AJ25" i="4"/>
  <c r="AK23" i="4"/>
  <c r="AJ23" i="4"/>
  <c r="AL23" i="4"/>
  <c r="AM23" i="4" s="1"/>
  <c r="AJ42" i="4"/>
  <c r="AK42" i="4"/>
  <c r="AL42" i="4"/>
  <c r="AM42" i="4" s="1"/>
  <c r="AL36" i="4"/>
  <c r="AM36" i="4" s="1"/>
  <c r="AK36" i="4"/>
  <c r="AJ36" i="4"/>
  <c r="AJ30" i="4"/>
  <c r="AK30" i="4"/>
  <c r="AL30" i="4"/>
  <c r="AM30" i="4" s="1"/>
  <c r="AJ24" i="4"/>
  <c r="AL24" i="4"/>
  <c r="AM24" i="4" s="1"/>
  <c r="AK24" i="4"/>
  <c r="AJ22" i="4"/>
  <c r="AK28" i="4"/>
  <c r="AG24" i="4"/>
  <c r="W28" i="4"/>
  <c r="M45" i="4"/>
  <c r="AK22" i="4"/>
  <c r="U10" i="4"/>
  <c r="M31" i="4"/>
  <c r="M43" i="4"/>
  <c r="AE6" i="4"/>
  <c r="K25" i="4"/>
  <c r="AE12" i="4"/>
  <c r="AL28" i="4"/>
  <c r="AM28" i="4" s="1"/>
  <c r="AJ40" i="4"/>
  <c r="AJ34" i="4"/>
  <c r="AK40" i="4"/>
  <c r="AK34" i="4"/>
  <c r="AJ44" i="4"/>
  <c r="Z13" i="4"/>
  <c r="Z5" i="4"/>
  <c r="Z8" i="4"/>
  <c r="AE5" i="4"/>
  <c r="AE8" i="4"/>
  <c r="Z11" i="4"/>
  <c r="W33" i="4"/>
  <c r="M39" i="4"/>
  <c r="U8" i="4"/>
  <c r="Z6" i="4"/>
  <c r="Z9" i="4"/>
  <c r="AE9" i="4"/>
  <c r="Z12" i="4"/>
  <c r="M33" i="4"/>
  <c r="W25" i="4"/>
  <c r="Z10" i="4"/>
  <c r="U9" i="4"/>
  <c r="U11" i="4"/>
  <c r="U12" i="4"/>
  <c r="U6" i="4"/>
  <c r="U13" i="4"/>
  <c r="M34" i="4"/>
  <c r="M40" i="4"/>
  <c r="K26" i="4"/>
  <c r="K27" i="4"/>
  <c r="K38" i="4"/>
  <c r="K44" i="4"/>
  <c r="M26" i="4"/>
  <c r="M27" i="4"/>
  <c r="K28" i="4"/>
  <c r="K32" i="4"/>
  <c r="K33" i="4"/>
  <c r="M38" i="4"/>
  <c r="K39" i="4"/>
  <c r="M44" i="4"/>
  <c r="K45" i="4"/>
  <c r="AB25" i="4"/>
  <c r="W22" i="4"/>
  <c r="W24" i="4"/>
  <c r="W26" i="4"/>
  <c r="M22" i="4"/>
  <c r="M28" i="4"/>
  <c r="M32" i="4"/>
  <c r="W23" i="4"/>
  <c r="W29" i="4"/>
  <c r="W31" i="4"/>
  <c r="M25" i="4"/>
  <c r="W30" i="4"/>
  <c r="M24" i="4"/>
  <c r="B5" i="4" l="1"/>
  <c r="AL41" i="4"/>
  <c r="AM41" i="4" s="1"/>
  <c r="AK3" i="4" s="1"/>
  <c r="AK41" i="4"/>
  <c r="AJ41" i="4"/>
  <c r="R41" i="4"/>
  <c r="B6" i="4"/>
  <c r="R22" i="4"/>
  <c r="B10" i="4"/>
  <c r="B13" i="4"/>
  <c r="Z4" i="4"/>
  <c r="Z15" i="4" s="1"/>
  <c r="B12" i="4"/>
  <c r="B11" i="4"/>
  <c r="B8" i="4"/>
  <c r="AE4" i="4"/>
  <c r="AE15" i="4" s="1"/>
  <c r="B9" i="4"/>
  <c r="U4" i="4"/>
  <c r="AE16" i="4" l="1"/>
  <c r="AE17" i="4" s="1"/>
  <c r="Z16" i="4"/>
  <c r="Z17" i="4" s="1"/>
  <c r="Z3" i="4"/>
  <c r="O20" i="4" s="1"/>
  <c r="AE3" i="4"/>
  <c r="P20" i="4" s="1"/>
  <c r="B4" i="4"/>
  <c r="U3" i="4"/>
  <c r="N20" i="4" s="1"/>
  <c r="B14" i="4" l="1"/>
  <c r="U15" i="4"/>
  <c r="B15" i="4" s="1"/>
  <c r="U16" i="4" l="1"/>
  <c r="B16" i="4" s="1"/>
  <c r="B17" i="4" s="1"/>
  <c r="U17" i="4" l="1"/>
</calcChain>
</file>

<file path=xl/sharedStrings.xml><?xml version="1.0" encoding="utf-8"?>
<sst xmlns="http://schemas.openxmlformats.org/spreadsheetml/2006/main" count="311" uniqueCount="218">
  <si>
    <t xml:space="preserve">Life Into Fuel Inc </t>
  </si>
  <si>
    <t>Atom Smashing Society</t>
  </si>
  <si>
    <t>Good Clean Gas</t>
  </si>
  <si>
    <t>Firm and Shaped Power</t>
  </si>
  <si>
    <t>Barren Earth Batteries</t>
  </si>
  <si>
    <t>Sun City</t>
  </si>
  <si>
    <t>Lavaland</t>
  </si>
  <si>
    <t>Insolation Station</t>
  </si>
  <si>
    <t>Cold Winds Rising</t>
  </si>
  <si>
    <t>Water Works</t>
  </si>
  <si>
    <t>EIA ID</t>
  </si>
  <si>
    <t>Facility Name</t>
  </si>
  <si>
    <t>King Coal</t>
  </si>
  <si>
    <t>Emissions intensity</t>
  </si>
  <si>
    <t>Annual Portolio 1</t>
  </si>
  <si>
    <t>Annual Portolio 2</t>
  </si>
  <si>
    <t>Nuclear</t>
  </si>
  <si>
    <t>Unspecified Power</t>
  </si>
  <si>
    <t>Solar</t>
  </si>
  <si>
    <t>Wind</t>
  </si>
  <si>
    <t>Geothermal</t>
  </si>
  <si>
    <t>Large Hydro</t>
  </si>
  <si>
    <t>Natural Gas</t>
  </si>
  <si>
    <t>Fuel Type</t>
  </si>
  <si>
    <t>Annual Net Procurement</t>
  </si>
  <si>
    <t>Annual GHGs</t>
  </si>
  <si>
    <t>Coal &amp; Other Fossil Fuels</t>
  </si>
  <si>
    <t>Total Specified</t>
  </si>
  <si>
    <t>Oversupply</t>
  </si>
  <si>
    <t>Sunbeams for All</t>
  </si>
  <si>
    <t>Small Hydro</t>
  </si>
  <si>
    <t>Biomass &amp; Biowaste</t>
  </si>
  <si>
    <t>Total Power</t>
  </si>
  <si>
    <t>Retail Sales</t>
  </si>
  <si>
    <t>Total Loss-Ajusted Load</t>
  </si>
  <si>
    <t>Portfolio 1 Allocation</t>
  </si>
  <si>
    <t>Portfolio 2 Allocation</t>
  </si>
  <si>
    <t>Retail Portfolio 1 (Name)</t>
  </si>
  <si>
    <t>Retail Portfolio 2 (Name)</t>
  </si>
  <si>
    <t>Other End Uses</t>
  </si>
  <si>
    <t>Total MWhs Used</t>
  </si>
  <si>
    <t>Total Allocated</t>
  </si>
  <si>
    <t>Total EFs</t>
  </si>
  <si>
    <t>EFs for PCL Disclosure</t>
  </si>
  <si>
    <t>REC-source facility name</t>
  </si>
  <si>
    <t>Contract execution date</t>
  </si>
  <si>
    <t>Contract expiration date</t>
  </si>
  <si>
    <t>REC source WREGIS ID</t>
  </si>
  <si>
    <t>PCL EF</t>
  </si>
  <si>
    <t>Remainder</t>
  </si>
  <si>
    <t>Total Power Content</t>
  </si>
  <si>
    <t>Annual Unspecified Power EF</t>
  </si>
  <si>
    <t>Unspecified Power GHGs</t>
  </si>
  <si>
    <t>Unspecified GHGs</t>
  </si>
  <si>
    <t>Total EF</t>
  </si>
  <si>
    <t>Total GHGs</t>
  </si>
  <si>
    <t>Total MWhs</t>
  </si>
  <si>
    <t>Net MWhs</t>
  </si>
  <si>
    <t>Specified Resales</t>
  </si>
  <si>
    <t>Gross MWhs</t>
  </si>
  <si>
    <t>natural gas</t>
  </si>
  <si>
    <t>wind</t>
  </si>
  <si>
    <t>solar</t>
  </si>
  <si>
    <t>geothermal</t>
  </si>
  <si>
    <t>Small hydro</t>
  </si>
  <si>
    <t>ASSET CONTROLLING SUPPLIER RESOURCE MIX CALCULATOR</t>
  </si>
  <si>
    <t>Bonneville Power Administration</t>
  </si>
  <si>
    <t>Net MWh Procured</t>
  </si>
  <si>
    <t>N/A</t>
  </si>
  <si>
    <t>Resource Type</t>
  </si>
  <si>
    <t>Resource Mix Factors</t>
  </si>
  <si>
    <t>Resource-Specific Procurements from ACS</t>
  </si>
  <si>
    <t>Biomass &amp; biowaste</t>
  </si>
  <si>
    <t>Eligible hydroelectric</t>
  </si>
  <si>
    <t xml:space="preserve">Solar </t>
  </si>
  <si>
    <t>Coal</t>
  </si>
  <si>
    <t>Large hydroelectric</t>
  </si>
  <si>
    <t>Natural gas</t>
  </si>
  <si>
    <t>Other</t>
  </si>
  <si>
    <t>Tacoma Power</t>
  </si>
  <si>
    <t>PCL GHGs</t>
  </si>
  <si>
    <t>PCL Total emissions</t>
  </si>
  <si>
    <t>PCL Emissions intensity</t>
  </si>
  <si>
    <t>Total PCL GHGs</t>
  </si>
  <si>
    <t>Annual PCL GHGs</t>
  </si>
  <si>
    <t>State or Province</t>
  </si>
  <si>
    <t>Coal and Other Fossil Fuels</t>
  </si>
  <si>
    <t>Hydrogen</t>
  </si>
  <si>
    <t>Large Hydroelectric</t>
  </si>
  <si>
    <t>nuclear</t>
  </si>
  <si>
    <t>Small Hydroelectric</t>
  </si>
  <si>
    <t>Unspecified power</t>
  </si>
  <si>
    <t>ACS - Bonneville</t>
  </si>
  <si>
    <t>ACS - Tacoma</t>
  </si>
  <si>
    <t>VAMO</t>
  </si>
  <si>
    <t>2022 POWER SOURCE DISCLOSURE ANNUAL REPORT</t>
  </si>
  <si>
    <t>SCHEDULE 2: RETIRED UNBUNDLED RECS</t>
  </si>
  <si>
    <t>For the Year Ending December 31, 2022</t>
  </si>
  <si>
    <t>(RETAIL SUPPLIER NAME)</t>
  </si>
  <si>
    <t>(ELECTRICITY PORTFOLIO NAME)</t>
  </si>
  <si>
    <t>Total Retired Unbundled RECs</t>
  </si>
  <si>
    <t>RETIRED UNBUNDLED RECS</t>
  </si>
  <si>
    <t xml:space="preserve">Facility Name </t>
  </si>
  <si>
    <t>RPS ID</t>
  </si>
  <si>
    <t>Total Retired (in MWh)</t>
  </si>
  <si>
    <t>For the Year Ending December 31, 2025</t>
  </si>
  <si>
    <t>2025 POWER SOURCE DISCLOSURE ANNUAL REPORT</t>
  </si>
  <si>
    <t>Total Load</t>
  </si>
  <si>
    <t>Line Loss Factor</t>
  </si>
  <si>
    <t>ATTESTATION FORM</t>
  </si>
  <si>
    <t>EIA ID of delivered energy</t>
  </si>
  <si>
    <t>RPS ID of RECs</t>
  </si>
  <si>
    <t>WREGIS ID of RECs</t>
  </si>
  <si>
    <t>Eligible for firmed-&amp;-shaped grandfathering?</t>
  </si>
  <si>
    <t>Yes</t>
  </si>
  <si>
    <t>Biomass &amp; Biogas</t>
  </si>
  <si>
    <t>Planning Area</t>
  </si>
  <si>
    <t>Loss Factor</t>
  </si>
  <si>
    <t>Additional utilities and special districts</t>
  </si>
  <si>
    <t>CCAs and other retail suppliers</t>
  </si>
  <si>
    <t>PG&amp;E</t>
  </si>
  <si>
    <t>Alameda Municipal Power</t>
  </si>
  <si>
    <t>BART</t>
  </si>
  <si>
    <t>Biggs Municipal Utilities</t>
  </si>
  <si>
    <t xml:space="preserve">Central Coast Community Energy </t>
  </si>
  <si>
    <t>Calaveras Public Power Agency</t>
  </si>
  <si>
    <t>CleanPowerSF</t>
  </si>
  <si>
    <t>Gridley, City of</t>
  </si>
  <si>
    <t xml:space="preserve">East Bay Community Energy </t>
  </si>
  <si>
    <t>Healdsburg, City of</t>
  </si>
  <si>
    <t xml:space="preserve">Energy for Palmdale’s Independent Choice </t>
  </si>
  <si>
    <t>Pittsburg, City of (dba Island Energy)</t>
  </si>
  <si>
    <t>King City Community Power</t>
  </si>
  <si>
    <t>Lassen Municipal Utility District</t>
  </si>
  <si>
    <t>Lancaster Choice Energy -</t>
  </si>
  <si>
    <t>Lathrop Irrigation District</t>
  </si>
  <si>
    <t xml:space="preserve">MCE </t>
  </si>
  <si>
    <t>Lodi, City of</t>
  </si>
  <si>
    <t>Peninsula Clean Energy Authority</t>
  </si>
  <si>
    <t>Lompoc, City of</t>
  </si>
  <si>
    <t xml:space="preserve">Pioneer Community Energy </t>
  </si>
  <si>
    <t>Palo Alto, City of</t>
  </si>
  <si>
    <t xml:space="preserve">Sonoma Clean Power Authority </t>
  </si>
  <si>
    <t>Plumas-Sierra Rural Electric Cooperation</t>
  </si>
  <si>
    <t>UC Regents Clean Power Program</t>
  </si>
  <si>
    <t>San Francisco PUC</t>
  </si>
  <si>
    <t>Redwood Coast Energy Authority</t>
  </si>
  <si>
    <t>Port of Oakland</t>
  </si>
  <si>
    <t>San José Clean Energy</t>
  </si>
  <si>
    <t>Port of Stockton</t>
  </si>
  <si>
    <t xml:space="preserve">Shelter Cove Resort Improvement District </t>
  </si>
  <si>
    <t>Silicon Valley Power</t>
  </si>
  <si>
    <t>Silicon Valley Clen Energy</t>
  </si>
  <si>
    <t>Tuolumne County Public Power Agency</t>
  </si>
  <si>
    <t>Valley Clean Energy Alliance</t>
  </si>
  <si>
    <t>Ukiah, City of</t>
  </si>
  <si>
    <t>SCE</t>
  </si>
  <si>
    <t xml:space="preserve">Anaheim, City of </t>
  </si>
  <si>
    <t xml:space="preserve">Apple Valley Choice Energy </t>
  </si>
  <si>
    <t>Anza Electric Cooperative, Inc.</t>
  </si>
  <si>
    <t xml:space="preserve">Clean Power Alliance of Southern California </t>
  </si>
  <si>
    <t>Azusa Light &amp; Water</t>
  </si>
  <si>
    <t xml:space="preserve">Desert Community Energy </t>
  </si>
  <si>
    <t xml:space="preserve">Banning, City of </t>
  </si>
  <si>
    <t xml:space="preserve">Orange County Power Authority </t>
  </si>
  <si>
    <t>Bear Valley Electric Service</t>
  </si>
  <si>
    <t xml:space="preserve">Pico Rivera Innovative Municipal Energy </t>
  </si>
  <si>
    <t xml:space="preserve">Cerritos, City of </t>
  </si>
  <si>
    <t xml:space="preserve">Pomona Choice Energy </t>
  </si>
  <si>
    <t>Colton Public Utilities</t>
  </si>
  <si>
    <t>Rancho Mirage Energy Authority</t>
  </si>
  <si>
    <t xml:space="preserve">Corona, City of </t>
  </si>
  <si>
    <t>San Jacinto Power</t>
  </si>
  <si>
    <t>Industry, City of</t>
  </si>
  <si>
    <t xml:space="preserve">Santa Barbara Clean Energy </t>
  </si>
  <si>
    <t>Moreno Valley Utilities</t>
  </si>
  <si>
    <t>Pasadena Water and Power</t>
  </si>
  <si>
    <t>Rancho Cucamonga Municipal Utility</t>
  </si>
  <si>
    <t xml:space="preserve">Riverside, City of </t>
  </si>
  <si>
    <t xml:space="preserve">Vernon, City of </t>
  </si>
  <si>
    <t>Victorville Municipal</t>
  </si>
  <si>
    <t>SDG&amp;E</t>
  </si>
  <si>
    <t>San Diego Community Power</t>
  </si>
  <si>
    <t xml:space="preserve">Clean Energy Alliance </t>
  </si>
  <si>
    <t xml:space="preserve">San Diego Community Power </t>
  </si>
  <si>
    <t>ESP Territory</t>
  </si>
  <si>
    <t xml:space="preserve">3 Phases Renewables </t>
  </si>
  <si>
    <t xml:space="preserve">BP Energy Retail Company California LLC </t>
  </si>
  <si>
    <t>Calpine Energy Solutions, LLC -</t>
  </si>
  <si>
    <t>Commercial Energy of California</t>
  </si>
  <si>
    <t>Constellation NewEnergy, Inc.</t>
  </si>
  <si>
    <t xml:space="preserve">Direct Energy Business, LLC </t>
  </si>
  <si>
    <t>Pilot Power Group, LLC</t>
  </si>
  <si>
    <t>Shell Energy Solutions</t>
  </si>
  <si>
    <t>Northern California Non CAISO</t>
  </si>
  <si>
    <t>Sacramento Municipal Utility District</t>
  </si>
  <si>
    <t>Modesto Irrigation District</t>
  </si>
  <si>
    <t>Roseville, City of</t>
  </si>
  <si>
    <t>Redding, City of</t>
  </si>
  <si>
    <t xml:space="preserve">Shasta Lake, City of </t>
  </si>
  <si>
    <t>Trinity Public Utilities</t>
  </si>
  <si>
    <t>Turlock Irrigation District</t>
  </si>
  <si>
    <t>Merced Irrigation District</t>
  </si>
  <si>
    <t>LADWP</t>
  </si>
  <si>
    <t>Burbank/Glendale</t>
  </si>
  <si>
    <t>(BUGL)</t>
  </si>
  <si>
    <t>Imperial Irrigation District</t>
  </si>
  <si>
    <t>VEA (CA Territory)</t>
  </si>
  <si>
    <t>(Valley Electric Association)</t>
  </si>
  <si>
    <t>OTHER</t>
  </si>
  <si>
    <t>PacifiCorp</t>
  </si>
  <si>
    <t xml:space="preserve">Eastside Power Authority </t>
  </si>
  <si>
    <t>Liberty Utilities</t>
  </si>
  <si>
    <t xml:space="preserve">Power &amp; Water Resources Pooling Authority </t>
  </si>
  <si>
    <t>Surprise Valley Electrification Corp.</t>
  </si>
  <si>
    <t>Kirkwood Meadows Public Utility District</t>
  </si>
  <si>
    <t>Needles, City of</t>
  </si>
  <si>
    <t>Truckee Donner Public Utility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</si>
</sst>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"/>
    <numFmt numFmtId="166" formatCode="0;\-0;;@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0">
    <xf numFmtId="0" fontId="0" fillId="0" borderId="0" xfId="0"/>
    <xf numFmtId="2" fontId="0" fillId="0" borderId="2" xfId="0" applyNumberFormat="1" applyBorder="1" applyAlignment="1">
      <alignment horizontal="center" vertical="center" wrapText="1"/>
    </xf>
    <xf numFmtId="0" fontId="3" fillId="3" borderId="2" xfId="0" applyFont="1" applyFill="1" applyBorder="1"/>
    <xf numFmtId="165" fontId="0" fillId="0" borderId="2" xfId="0" applyNumberFormat="1" applyBorder="1"/>
    <xf numFmtId="0" fontId="0" fillId="0" borderId="2" xfId="0" applyBorder="1"/>
    <xf numFmtId="1" fontId="0" fillId="0" borderId="2" xfId="0" applyNumberFormat="1" applyBorder="1"/>
    <xf numFmtId="1" fontId="0" fillId="0" borderId="2" xfId="0" applyNumberFormat="1" applyBorder="1" applyAlignment="1">
      <alignment horizontal="right" wrapText="1"/>
    </xf>
    <xf numFmtId="1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0" borderId="0" xfId="0" applyFont="1"/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right"/>
    </xf>
    <xf numFmtId="0" fontId="0" fillId="5" borderId="2" xfId="0" applyFill="1" applyBorder="1"/>
    <xf numFmtId="0" fontId="2" fillId="3" borderId="7" xfId="0" applyFont="1" applyFill="1" applyBorder="1" applyAlignment="1">
      <alignment vertical="center" wrapText="1"/>
    </xf>
    <xf numFmtId="1" fontId="0" fillId="2" borderId="2" xfId="0" applyNumberFormat="1" applyFill="1" applyBorder="1" applyAlignment="1">
      <alignment wrapText="1"/>
    </xf>
    <xf numFmtId="2" fontId="0" fillId="2" borderId="2" xfId="0" applyNumberFormat="1" applyFill="1" applyBorder="1" applyAlignment="1">
      <alignment wrapText="1"/>
    </xf>
    <xf numFmtId="164" fontId="0" fillId="2" borderId="2" xfId="0" applyNumberFormat="1" applyFill="1" applyBorder="1" applyAlignment="1">
      <alignment wrapText="1"/>
    </xf>
    <xf numFmtId="0" fontId="3" fillId="3" borderId="0" xfId="0" applyFont="1" applyFill="1"/>
    <xf numFmtId="166" fontId="0" fillId="0" borderId="0" xfId="0" applyNumberFormat="1"/>
    <xf numFmtId="0" fontId="3" fillId="3" borderId="11" xfId="0" applyFont="1" applyFill="1" applyBorder="1"/>
    <xf numFmtId="1" fontId="0" fillId="4" borderId="2" xfId="0" applyNumberFormat="1" applyFill="1" applyBorder="1" applyAlignment="1">
      <alignment wrapText="1"/>
    </xf>
    <xf numFmtId="1" fontId="2" fillId="3" borderId="16" xfId="0" applyNumberFormat="1" applyFont="1" applyFill="1" applyBorder="1" applyAlignment="1">
      <alignment vertical="center" wrapText="1"/>
    </xf>
    <xf numFmtId="0" fontId="0" fillId="0" borderId="13" xfId="0" applyBorder="1"/>
    <xf numFmtId="1" fontId="2" fillId="3" borderId="17" xfId="0" applyNumberFormat="1" applyFont="1" applyFill="1" applyBorder="1" applyAlignment="1">
      <alignment vertical="center" wrapText="1"/>
    </xf>
    <xf numFmtId="0" fontId="0" fillId="0" borderId="15" xfId="0" applyBorder="1"/>
    <xf numFmtId="0" fontId="2" fillId="3" borderId="1" xfId="0" applyFont="1" applyFill="1" applyBorder="1" applyAlignment="1">
      <alignment vertical="center" wrapText="1"/>
    </xf>
    <xf numFmtId="1" fontId="0" fillId="2" borderId="9" xfId="0" applyNumberFormat="1" applyFill="1" applyBorder="1" applyAlignment="1">
      <alignment wrapText="1"/>
    </xf>
    <xf numFmtId="1" fontId="2" fillId="3" borderId="8" xfId="0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166" fontId="0" fillId="5" borderId="2" xfId="0" applyNumberFormat="1" applyFill="1" applyBorder="1"/>
    <xf numFmtId="164" fontId="0" fillId="5" borderId="2" xfId="0" applyNumberFormat="1" applyFill="1" applyBorder="1"/>
    <xf numFmtId="166" fontId="0" fillId="6" borderId="2" xfId="0" applyNumberFormat="1" applyFill="1" applyBorder="1"/>
    <xf numFmtId="166" fontId="0" fillId="4" borderId="2" xfId="0" applyNumberFormat="1" applyFill="1" applyBorder="1"/>
    <xf numFmtId="0" fontId="10" fillId="3" borderId="0" xfId="0" applyFont="1" applyFill="1" applyAlignment="1">
      <alignment wrapText="1"/>
    </xf>
    <xf numFmtId="167" fontId="0" fillId="0" borderId="18" xfId="1" applyNumberFormat="1" applyFont="1" applyBorder="1" applyProtection="1">
      <protection locked="0"/>
    </xf>
    <xf numFmtId="0" fontId="11" fillId="7" borderId="18" xfId="0" applyFont="1" applyFill="1" applyBorder="1" applyAlignment="1">
      <alignment horizontal="center"/>
    </xf>
    <xf numFmtId="0" fontId="12" fillId="7" borderId="19" xfId="0" applyFont="1" applyFill="1" applyBorder="1"/>
    <xf numFmtId="0" fontId="0" fillId="7" borderId="2" xfId="0" applyFill="1" applyBorder="1"/>
    <xf numFmtId="167" fontId="0" fillId="7" borderId="2" xfId="0" applyNumberFormat="1" applyFill="1" applyBorder="1"/>
    <xf numFmtId="0" fontId="11" fillId="0" borderId="0" xfId="0" applyFont="1"/>
    <xf numFmtId="0" fontId="12" fillId="7" borderId="2" xfId="0" applyFont="1" applyFill="1" applyBorder="1"/>
    <xf numFmtId="2" fontId="0" fillId="7" borderId="2" xfId="0" applyNumberFormat="1" applyFill="1" applyBorder="1"/>
    <xf numFmtId="0" fontId="0" fillId="0" borderId="0" xfId="0" applyAlignment="1">
      <alignment horizontal="center" vertical="center" wrapText="1"/>
    </xf>
    <xf numFmtId="1" fontId="0" fillId="5" borderId="2" xfId="0" applyNumberFormat="1" applyFill="1" applyBorder="1"/>
    <xf numFmtId="0" fontId="0" fillId="0" borderId="0" xfId="0" applyProtection="1">
      <protection locked="0"/>
    </xf>
    <xf numFmtId="0" fontId="14" fillId="4" borderId="0" xfId="0" applyFont="1" applyFill="1" applyAlignment="1" applyProtection="1">
      <alignment vertical="center" wrapText="1"/>
      <protection locked="0"/>
    </xf>
    <xf numFmtId="167" fontId="11" fillId="4" borderId="0" xfId="0" applyNumberFormat="1" applyFont="1" applyFill="1" applyAlignment="1" applyProtection="1">
      <alignment vertical="center"/>
      <protection locked="0"/>
    </xf>
    <xf numFmtId="167" fontId="0" fillId="7" borderId="13" xfId="0" applyNumberFormat="1" applyFill="1" applyBorder="1"/>
    <xf numFmtId="0" fontId="14" fillId="9" borderId="8" xfId="0" applyFont="1" applyFill="1" applyBorder="1" applyAlignment="1" applyProtection="1">
      <alignment horizontal="centerContinuous" vertical="center"/>
      <protection locked="0"/>
    </xf>
    <xf numFmtId="0" fontId="14" fillId="9" borderId="20" xfId="0" applyFont="1" applyFill="1" applyBorder="1" applyAlignment="1" applyProtection="1">
      <alignment horizontal="centerContinuous" vertical="center"/>
      <protection locked="0"/>
    </xf>
    <xf numFmtId="0" fontId="14" fillId="9" borderId="19" xfId="0" applyFont="1" applyFill="1" applyBorder="1" applyAlignment="1" applyProtection="1">
      <alignment horizontal="centerContinuous" vertical="center"/>
      <protection locked="0"/>
    </xf>
    <xf numFmtId="0" fontId="14" fillId="8" borderId="14" xfId="0" applyFont="1" applyFill="1" applyBorder="1" applyAlignment="1" applyProtection="1">
      <alignment horizontal="center"/>
      <protection locked="0"/>
    </xf>
    <xf numFmtId="0" fontId="14" fillId="8" borderId="21" xfId="0" applyFont="1" applyFill="1" applyBorder="1" applyAlignment="1" applyProtection="1">
      <alignment horizontal="center" wrapText="1"/>
      <protection locked="0"/>
    </xf>
    <xf numFmtId="0" fontId="14" fillId="8" borderId="15" xfId="0" applyFont="1" applyFill="1" applyBorder="1" applyAlignment="1" applyProtection="1">
      <alignment horizontal="center" wrapText="1"/>
      <protection locked="0"/>
    </xf>
    <xf numFmtId="0" fontId="12" fillId="0" borderId="2" xfId="0" applyFont="1" applyBorder="1" applyProtection="1">
      <protection locked="0"/>
    </xf>
    <xf numFmtId="0" fontId="12" fillId="4" borderId="2" xfId="0" applyFont="1" applyFill="1" applyBorder="1" applyProtection="1">
      <protection locked="0"/>
    </xf>
    <xf numFmtId="0" fontId="12" fillId="0" borderId="2" xfId="1" applyNumberFormat="1" applyFont="1" applyBorder="1" applyProtection="1">
      <protection locked="0"/>
    </xf>
    <xf numFmtId="167" fontId="12" fillId="0" borderId="2" xfId="1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2" fillId="3" borderId="22" xfId="0" applyFont="1" applyFill="1" applyBorder="1" applyAlignment="1">
      <alignment vertical="center" wrapText="1"/>
    </xf>
    <xf numFmtId="0" fontId="0" fillId="0" borderId="23" xfId="0" applyBorder="1"/>
    <xf numFmtId="1" fontId="0" fillId="2" borderId="24" xfId="0" applyNumberFormat="1" applyFill="1" applyBorder="1" applyAlignment="1">
      <alignment wrapText="1"/>
    </xf>
    <xf numFmtId="164" fontId="0" fillId="2" borderId="24" xfId="0" applyNumberFormat="1" applyFill="1" applyBorder="1" applyAlignment="1">
      <alignment wrapText="1"/>
    </xf>
    <xf numFmtId="164" fontId="0" fillId="2" borderId="25" xfId="0" applyNumberFormat="1" applyFill="1" applyBorder="1" applyAlignment="1">
      <alignment wrapText="1"/>
    </xf>
    <xf numFmtId="0" fontId="0" fillId="0" borderId="18" xfId="0" applyBorder="1"/>
    <xf numFmtId="1" fontId="0" fillId="2" borderId="0" xfId="0" applyNumberFormat="1" applyFill="1" applyAlignment="1">
      <alignment wrapText="1"/>
    </xf>
    <xf numFmtId="164" fontId="0" fillId="2" borderId="0" xfId="0" applyNumberFormat="1" applyFill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" fontId="0" fillId="2" borderId="2" xfId="0" applyNumberFormat="1" applyFill="1" applyBorder="1" applyAlignment="1">
      <alignment horizontal="right" wrapText="1"/>
    </xf>
    <xf numFmtId="0" fontId="15" fillId="0" borderId="29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5" fillId="0" borderId="30" xfId="0" applyFont="1" applyBorder="1"/>
    <xf numFmtId="0" fontId="15" fillId="0" borderId="31" xfId="0" applyFont="1" applyBorder="1"/>
    <xf numFmtId="0" fontId="15" fillId="0" borderId="1" xfId="0" applyFont="1" applyBorder="1"/>
    <xf numFmtId="0" fontId="15" fillId="0" borderId="0" xfId="0" applyFont="1"/>
    <xf numFmtId="0" fontId="16" fillId="0" borderId="0" xfId="0" applyFont="1"/>
    <xf numFmtId="0" fontId="16" fillId="0" borderId="28" xfId="0" applyFont="1" applyBorder="1"/>
    <xf numFmtId="0" fontId="15" fillId="0" borderId="22" xfId="0" applyFont="1" applyBorder="1"/>
    <xf numFmtId="0" fontId="15" fillId="0" borderId="32" xfId="0" applyFont="1" applyBorder="1"/>
    <xf numFmtId="0" fontId="16" fillId="0" borderId="32" xfId="0" applyFont="1" applyBorder="1"/>
    <xf numFmtId="0" fontId="16" fillId="0" borderId="33" xfId="0" applyFont="1" applyBorder="1"/>
    <xf numFmtId="0" fontId="17" fillId="0" borderId="28" xfId="0" applyFont="1" applyBorder="1" applyAlignment="1">
      <alignment wrapText="1"/>
    </xf>
    <xf numFmtId="0" fontId="18" fillId="0" borderId="28" xfId="0" applyFont="1" applyBorder="1"/>
    <xf numFmtId="0" fontId="18" fillId="0" borderId="33" xfId="0" applyFont="1" applyBorder="1"/>
    <xf numFmtId="0" fontId="17" fillId="0" borderId="3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32" xfId="0" applyFont="1" applyBorder="1" applyAlignment="1">
      <alignment wrapText="1"/>
    </xf>
    <xf numFmtId="0" fontId="13" fillId="8" borderId="7" xfId="0" applyFont="1" applyFill="1" applyBorder="1" applyAlignment="1">
      <alignment horizontal="center" wrapText="1"/>
    </xf>
    <xf numFmtId="0" fontId="13" fillId="8" borderId="26" xfId="0" applyFont="1" applyFill="1" applyBorder="1" applyAlignment="1">
      <alignment horizontal="center" wrapText="1"/>
    </xf>
    <xf numFmtId="0" fontId="13" fillId="8" borderId="27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0" fontId="13" fillId="8" borderId="0" xfId="0" applyFont="1" applyFill="1" applyAlignment="1">
      <alignment horizontal="center" wrapText="1"/>
    </xf>
    <xf numFmtId="0" fontId="13" fillId="8" borderId="28" xfId="0" applyFont="1" applyFill="1" applyBorder="1" applyAlignment="1">
      <alignment horizontal="center" wrapText="1"/>
    </xf>
    <xf numFmtId="0" fontId="13" fillId="8" borderId="1" xfId="0" applyFont="1" applyFill="1" applyBorder="1" applyAlignment="1" applyProtection="1">
      <alignment horizontal="center" wrapText="1"/>
      <protection locked="0"/>
    </xf>
    <xf numFmtId="0" fontId="13" fillId="8" borderId="0" xfId="0" applyFont="1" applyFill="1" applyAlignment="1" applyProtection="1">
      <alignment horizontal="center" wrapText="1"/>
      <protection locked="0"/>
    </xf>
    <xf numFmtId="0" fontId="13" fillId="8" borderId="28" xfId="0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wrapText="1"/>
    </xf>
    <xf numFmtId="0" fontId="14" fillId="8" borderId="12" xfId="0" applyFont="1" applyFill="1" applyBorder="1" applyAlignment="1" applyProtection="1">
      <alignment horizontal="center" wrapText="1"/>
      <protection locked="0"/>
    </xf>
    <xf numFmtId="0" fontId="14" fillId="8" borderId="10" xfId="0" applyFont="1" applyFill="1" applyBorder="1" applyAlignment="1" applyProtection="1">
      <alignment horizontal="center" wrapText="1"/>
      <protection locked="0"/>
    </xf>
    <xf numFmtId="0" fontId="13" fillId="8" borderId="0" xfId="0" applyFont="1" applyFill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horizontal="center"/>
      <protection locked="0"/>
    </xf>
    <xf numFmtId="49" fontId="13" fillId="8" borderId="0" xfId="0" applyNumberFormat="1" applyFont="1" applyFill="1" applyAlignment="1" applyProtection="1">
      <alignment horizontal="center"/>
      <protection locked="0"/>
    </xf>
    <xf numFmtId="0" fontId="15" fillId="0" borderId="26" xfId="0" applyFont="1" applyBorder="1" applyAlignment="1">
      <alignment wrapText="1"/>
    </xf>
    <xf numFmtId="0" fontId="15" fillId="0" borderId="32" xfId="0" applyFont="1" applyBorder="1" applyAlignment="1">
      <alignment wrapText="1"/>
    </xf>
    <xf numFmtId="0" fontId="16" fillId="0" borderId="26" xfId="0" applyFont="1" applyBorder="1"/>
    <xf numFmtId="0" fontId="16" fillId="0" borderId="32" xfId="0" applyFont="1" applyBorder="1"/>
    <xf numFmtId="0" fontId="18" fillId="0" borderId="27" xfId="0" applyFont="1" applyBorder="1"/>
    <xf numFmtId="0" fontId="18" fillId="0" borderId="33" xfId="0" applyFont="1" applyBorder="1"/>
  </cellXfs>
  <cellStyles count="2">
    <cellStyle name="Comma" xfId="1" builtinId="3"/>
    <cellStyle name="Normal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indexed="8"/>
        </patternFill>
      </fill>
      <alignment horizontal="center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82550</xdr:rowOff>
    </xdr:from>
    <xdr:to>
      <xdr:col>3</xdr:col>
      <xdr:colOff>1714500</xdr:colOff>
      <xdr:row>23</xdr:row>
      <xdr:rowOff>3175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23BB24-84F9-41B4-979A-9291E72FABAC}"/>
            </a:ext>
          </a:extLst>
        </xdr:cNvPr>
        <xdr:cNvSpPr txBox="1"/>
      </xdr:nvSpPr>
      <xdr:spPr>
        <a:xfrm>
          <a:off x="361950" y="1416050"/>
          <a:ext cx="5695950" cy="315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[print name]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___________________________________________________,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[title] 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_________________________, declare under penalty of perjury, that the information provided in this report is true and correct and that I, as an authorized agent of </a:t>
          </a:r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[retail supplier], 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______________________________, have authority to submit this report on the retail supplier's behalf.  I further declare that all of the electricity claimed as specified purchases as shown in this report was sold once and only once to retail customers.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Name: _____________________________________________________________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Representing</a:t>
          </a:r>
          <a:r>
            <a:rPr lang="en-US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(Re</a:t>
          </a:r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 Supplier):_________________________________________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Signature: __________________________________________________________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Dated:  _____________________________________________________________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Executed at:  ________________________________________________________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330200</xdr:colOff>
      <xdr:row>1</xdr:row>
      <xdr:rowOff>57150</xdr:rowOff>
    </xdr:from>
    <xdr:ext cx="5702300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DBFD9F-281E-4F8D-B2BC-A22C80A43561}"/>
            </a:ext>
          </a:extLst>
        </xdr:cNvPr>
        <xdr:cNvSpPr txBox="1"/>
      </xdr:nvSpPr>
      <xdr:spPr>
        <a:xfrm>
          <a:off x="330200" y="285750"/>
          <a:ext cx="570230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Instructions: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total net specified procurement of ACS system resources into cell A8 or A23. In Column E, the calculator will determine quantities of resource-specific net procurement for entry on Schedule 1. 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5</xdr:row>
      <xdr:rowOff>50426</xdr:rowOff>
    </xdr:from>
    <xdr:to>
      <xdr:col>5</xdr:col>
      <xdr:colOff>0</xdr:colOff>
      <xdr:row>7</xdr:row>
      <xdr:rowOff>364066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A7A7624-8A4C-42EA-8886-31E6301A26BE}"/>
            </a:ext>
          </a:extLst>
        </xdr:cNvPr>
        <xdr:cNvSpPr txBox="1">
          <a:spLocks noChangeArrowheads="1"/>
        </xdr:cNvSpPr>
      </xdr:nvSpPr>
      <xdr:spPr bwMode="auto">
        <a:xfrm>
          <a:off x="50800" y="1193426"/>
          <a:ext cx="7054850" cy="6946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INSTRUCTIONS:  Enter information about retired unbundled RECs associated with</a:t>
          </a:r>
          <a:r>
            <a:rPr lang="en-US" sz="12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this electricity portfolio. Insert additional rows as needed. All fields in white should be filled out. Fields in grey auto-populate as needed and should not be filled out.  </a:t>
          </a:r>
          <a:endParaRPr lang="en-US" sz="1200" b="0" i="0" strike="noStrike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6AD90C-8E9E-4049-887B-D1EE029B0513}" name="Table5" displayName="Table5" ref="A11:E42" totalsRowShown="0" headerRowDxfId="10" headerRowBorderDxfId="9" tableBorderDxfId="8">
  <autoFilter ref="A11:E42" xr:uid="{5FCC67BA-17E4-4264-98A1-7E10BB7F997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B597A0A-2873-4118-92CB-E77B9435E1B8}" name="Facility Name " dataDxfId="7"/>
    <tableColumn id="2" xr3:uid="{B868DFB3-BF73-402A-8674-C1AF5226CCF0}" name="Fuel Type" dataDxfId="6"/>
    <tableColumn id="3" xr3:uid="{B782C15F-9104-4620-BAF2-BD4EB22DA7C9}" name="State or Province" dataDxfId="5"/>
    <tableColumn id="4" xr3:uid="{1B439D0C-1E74-4724-83AF-0881F76CAA22}" name="RPS ID" dataDxfId="4"/>
    <tableColumn id="5" xr3:uid="{6386D4D3-7BCA-4C82-9AC0-9CF92E1E39E9}" name="Total Retired (in MWh)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8E9F-CFCF-4877-87A9-D66989BA3CF7}">
  <sheetPr>
    <pageSetUpPr fitToPage="1"/>
  </sheetPr>
  <dimension ref="A1:D5"/>
  <sheetViews>
    <sheetView showGridLines="0" tabSelected="1" view="pageLayout" zoomScale="83" zoomScaleNormal="100" zoomScalePageLayoutView="83" workbookViewId="0">
      <selection activeCell="B32" sqref="B32"/>
    </sheetView>
  </sheetViews>
  <sheetFormatPr defaultRowHeight="15" x14ac:dyDescent="0.25"/>
  <cols>
    <col min="1" max="1" width="16.5703125" customWidth="1"/>
    <col min="2" max="2" width="20.85546875" customWidth="1"/>
    <col min="3" max="3" width="23.140625" customWidth="1"/>
    <col min="4" max="4" width="29.5703125" customWidth="1"/>
  </cols>
  <sheetData>
    <row r="1" spans="1:4" ht="18" x14ac:dyDescent="0.25">
      <c r="A1" s="96" t="s">
        <v>95</v>
      </c>
      <c r="B1" s="97"/>
      <c r="C1" s="97"/>
      <c r="D1" s="98"/>
    </row>
    <row r="2" spans="1:4" ht="18" x14ac:dyDescent="0.25">
      <c r="A2" s="99" t="s">
        <v>109</v>
      </c>
      <c r="B2" s="100"/>
      <c r="C2" s="100"/>
      <c r="D2" s="101"/>
    </row>
    <row r="3" spans="1:4" ht="18" x14ac:dyDescent="0.25">
      <c r="A3" s="99" t="s">
        <v>97</v>
      </c>
      <c r="B3" s="100"/>
      <c r="C3" s="100"/>
      <c r="D3" s="101"/>
    </row>
    <row r="4" spans="1:4" ht="18" x14ac:dyDescent="0.25">
      <c r="A4" s="102" t="s">
        <v>98</v>
      </c>
      <c r="B4" s="103"/>
      <c r="C4" s="103"/>
      <c r="D4" s="104"/>
    </row>
    <row r="5" spans="1:4" ht="18" x14ac:dyDescent="0.25">
      <c r="A5" s="102" t="s">
        <v>99</v>
      </c>
      <c r="B5" s="103"/>
      <c r="C5" s="103"/>
      <c r="D5" s="104"/>
    </row>
  </sheetData>
  <mergeCells count="5">
    <mergeCell ref="A1:D1"/>
    <mergeCell ref="A2:D2"/>
    <mergeCell ref="A3:D3"/>
    <mergeCell ref="A4:D4"/>
    <mergeCell ref="A5:D5"/>
  </mergeCells>
  <printOptions horizontalCentered="1"/>
  <pageMargins left="0.5" right="0.5" top="1" bottom="1" header="0.3" footer="0.3"/>
  <pageSetup orientation="portrait" horizontalDpi="1200" verticalDpi="1200" r:id="rId1"/>
  <headerFooter>
    <oddHeader>&amp;R&amp;"Arial,Regular"Version: April 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5F38-B931-4094-89B6-F52BC0E6D752}">
  <dimension ref="A1:D18"/>
  <sheetViews>
    <sheetView workbookViewId="0">
      <selection activeCell="A19" sqref="A19:XFD19"/>
    </sheetView>
  </sheetViews>
  <sheetFormatPr defaultRowHeight="15" x14ac:dyDescent="0.25"/>
  <cols>
    <col min="1" max="1" width="18.5703125" customWidth="1"/>
    <col min="2" max="2" width="11.85546875" bestFit="1" customWidth="1"/>
  </cols>
  <sheetData>
    <row r="1" spans="1:4" x14ac:dyDescent="0.25">
      <c r="A1" s="2" t="s">
        <v>11</v>
      </c>
      <c r="B1" s="2" t="s">
        <v>10</v>
      </c>
      <c r="C1" s="2" t="s">
        <v>42</v>
      </c>
      <c r="D1" s="22" t="s">
        <v>43</v>
      </c>
    </row>
    <row r="2" spans="1:4" x14ac:dyDescent="0.25">
      <c r="A2" t="s">
        <v>91</v>
      </c>
      <c r="B2">
        <v>1</v>
      </c>
      <c r="C2">
        <v>0.42799999999999999</v>
      </c>
      <c r="D2">
        <v>0.42799999999999999</v>
      </c>
    </row>
    <row r="3" spans="1:4" x14ac:dyDescent="0.25">
      <c r="A3" t="s">
        <v>92</v>
      </c>
      <c r="B3">
        <v>2</v>
      </c>
      <c r="C3">
        <v>0.05</v>
      </c>
      <c r="D3">
        <v>0.05</v>
      </c>
    </row>
    <row r="4" spans="1:4" x14ac:dyDescent="0.25">
      <c r="A4" t="s">
        <v>93</v>
      </c>
      <c r="B4">
        <v>3</v>
      </c>
      <c r="C4">
        <v>0.02</v>
      </c>
      <c r="D4">
        <v>0.02</v>
      </c>
    </row>
    <row r="5" spans="1:4" x14ac:dyDescent="0.25">
      <c r="A5" t="s">
        <v>94</v>
      </c>
      <c r="B5">
        <v>4</v>
      </c>
      <c r="D5">
        <v>0.03</v>
      </c>
    </row>
    <row r="6" spans="1:4" x14ac:dyDescent="0.25">
      <c r="A6" s="2"/>
      <c r="B6" s="2"/>
      <c r="C6" s="2"/>
      <c r="D6" s="22"/>
    </row>
    <row r="7" spans="1:4" ht="30" x14ac:dyDescent="0.25">
      <c r="A7" s="1" t="s">
        <v>0</v>
      </c>
      <c r="B7" s="6">
        <v>505</v>
      </c>
      <c r="C7" s="3">
        <v>0.9</v>
      </c>
      <c r="D7" s="3">
        <v>0.05</v>
      </c>
    </row>
    <row r="8" spans="1:4" ht="45" x14ac:dyDescent="0.25">
      <c r="A8" s="1" t="s">
        <v>1</v>
      </c>
      <c r="B8" s="4">
        <v>506</v>
      </c>
      <c r="C8" s="5">
        <v>0</v>
      </c>
      <c r="D8" s="5">
        <v>0</v>
      </c>
    </row>
    <row r="9" spans="1:4" ht="30" x14ac:dyDescent="0.25">
      <c r="A9" s="1" t="s">
        <v>2</v>
      </c>
      <c r="B9" s="4">
        <v>507</v>
      </c>
      <c r="C9" s="4">
        <v>0.4</v>
      </c>
      <c r="D9" s="4">
        <v>0.4</v>
      </c>
    </row>
    <row r="10" spans="1:4" ht="45" x14ac:dyDescent="0.25">
      <c r="A10" s="1" t="s">
        <v>3</v>
      </c>
      <c r="B10" s="4">
        <v>508</v>
      </c>
      <c r="C10" s="4">
        <v>0</v>
      </c>
      <c r="D10" s="4">
        <v>0</v>
      </c>
    </row>
    <row r="11" spans="1:4" ht="30" x14ac:dyDescent="0.25">
      <c r="A11" s="1" t="s">
        <v>4</v>
      </c>
      <c r="B11" s="4">
        <v>509</v>
      </c>
      <c r="C11" s="4">
        <v>0</v>
      </c>
      <c r="D11" s="4">
        <v>0</v>
      </c>
    </row>
    <row r="12" spans="1:4" x14ac:dyDescent="0.25">
      <c r="A12" s="1" t="s">
        <v>5</v>
      </c>
      <c r="B12" s="4">
        <v>510</v>
      </c>
      <c r="C12" s="4">
        <v>0</v>
      </c>
      <c r="D12" s="4">
        <v>0</v>
      </c>
    </row>
    <row r="13" spans="1:4" x14ac:dyDescent="0.25">
      <c r="A13" s="1" t="s">
        <v>6</v>
      </c>
      <c r="B13" s="4">
        <v>511</v>
      </c>
      <c r="C13" s="4">
        <v>5.1999999999999998E-2</v>
      </c>
      <c r="D13" s="4">
        <v>0</v>
      </c>
    </row>
    <row r="14" spans="1:4" ht="30" x14ac:dyDescent="0.25">
      <c r="A14" s="1" t="s">
        <v>7</v>
      </c>
      <c r="B14" s="4">
        <v>512</v>
      </c>
      <c r="C14" s="4">
        <v>0</v>
      </c>
      <c r="D14" s="4">
        <v>0</v>
      </c>
    </row>
    <row r="15" spans="1:4" x14ac:dyDescent="0.25">
      <c r="A15" s="1" t="s">
        <v>12</v>
      </c>
      <c r="B15" s="4">
        <v>513</v>
      </c>
      <c r="C15" s="4">
        <v>0.90100000000000002</v>
      </c>
      <c r="D15" s="4">
        <v>0.90100000000000002</v>
      </c>
    </row>
    <row r="16" spans="1:4" ht="30" x14ac:dyDescent="0.25">
      <c r="A16" s="1" t="s">
        <v>8</v>
      </c>
      <c r="B16" s="4">
        <v>514</v>
      </c>
      <c r="C16" s="4">
        <v>0</v>
      </c>
      <c r="D16" s="4">
        <v>0</v>
      </c>
    </row>
    <row r="17" spans="1:4" ht="30" x14ac:dyDescent="0.25">
      <c r="A17" s="1" t="s">
        <v>9</v>
      </c>
      <c r="B17" s="4">
        <v>515</v>
      </c>
      <c r="C17" s="4">
        <v>0</v>
      </c>
      <c r="D17" s="4">
        <v>0</v>
      </c>
    </row>
    <row r="18" spans="1:4" ht="30" x14ac:dyDescent="0.25">
      <c r="A18" s="1" t="s">
        <v>29</v>
      </c>
      <c r="B18" s="4">
        <v>516</v>
      </c>
      <c r="C18" s="4">
        <v>0</v>
      </c>
      <c r="D18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B029-F261-418C-AEAA-B66766185F50}">
  <dimension ref="A1:AM577"/>
  <sheetViews>
    <sheetView workbookViewId="0">
      <selection activeCell="E17" sqref="E17"/>
    </sheetView>
  </sheetViews>
  <sheetFormatPr defaultRowHeight="15" x14ac:dyDescent="0.25"/>
  <cols>
    <col min="1" max="1" width="28.7109375" customWidth="1"/>
    <col min="2" max="2" width="11.140625" customWidth="1"/>
    <col min="4" max="4" width="10.5703125" customWidth="1"/>
    <col min="5" max="5" width="22.28515625" customWidth="1"/>
    <col min="6" max="6" width="24.28515625" customWidth="1"/>
    <col min="7" max="7" width="10.5703125" customWidth="1"/>
    <col min="8" max="8" width="11.42578125" customWidth="1"/>
    <col min="9" max="10" width="10.85546875" customWidth="1"/>
    <col min="11" max="11" width="7.85546875" customWidth="1"/>
    <col min="12" max="13" width="8.5703125" customWidth="1"/>
    <col min="14" max="14" width="11.7109375" customWidth="1"/>
    <col min="15" max="18" width="11.42578125" customWidth="1"/>
    <col min="20" max="20" width="22.7109375" customWidth="1"/>
    <col min="25" max="25" width="24.5703125" customWidth="1"/>
    <col min="30" max="30" width="25.5703125" customWidth="1"/>
    <col min="36" max="36" width="12" customWidth="1"/>
  </cols>
  <sheetData>
    <row r="1" spans="1:37" ht="16.5" thickBot="1" x14ac:dyDescent="0.3">
      <c r="A1" s="106" t="s">
        <v>50</v>
      </c>
      <c r="B1" s="106"/>
      <c r="C1" s="61"/>
      <c r="E1" s="12" t="s">
        <v>108</v>
      </c>
      <c r="T1" s="106" t="s">
        <v>14</v>
      </c>
      <c r="U1" s="106"/>
      <c r="Y1" s="106" t="s">
        <v>15</v>
      </c>
      <c r="Z1" s="106"/>
      <c r="AD1" s="106" t="s">
        <v>39</v>
      </c>
      <c r="AE1" s="106"/>
      <c r="AJ1" s="105" t="s">
        <v>28</v>
      </c>
      <c r="AK1" s="105"/>
    </row>
    <row r="2" spans="1:37" ht="15.75" thickBot="1" x14ac:dyDescent="0.3">
      <c r="A2" s="8" t="s">
        <v>107</v>
      </c>
      <c r="B2" s="63">
        <v>12050</v>
      </c>
      <c r="E2" s="67">
        <v>6.4000000000000001E-2</v>
      </c>
      <c r="T2" s="31" t="s">
        <v>33</v>
      </c>
      <c r="U2" s="23">
        <v>11440</v>
      </c>
      <c r="V2" s="7"/>
      <c r="W2" s="7"/>
      <c r="X2" s="7"/>
      <c r="Y2" s="30" t="s">
        <v>33</v>
      </c>
      <c r="Z2" s="23">
        <v>850</v>
      </c>
      <c r="AA2" s="7"/>
      <c r="AB2" s="7"/>
      <c r="AC2" s="7"/>
      <c r="AD2" s="30" t="s">
        <v>40</v>
      </c>
      <c r="AE2" s="17">
        <f>B3-U2-Z2</f>
        <v>531.20000000000073</v>
      </c>
      <c r="AJ2" s="24" t="s">
        <v>56</v>
      </c>
      <c r="AK2" s="25">
        <v>0</v>
      </c>
    </row>
    <row r="3" spans="1:37" ht="15.75" thickBot="1" x14ac:dyDescent="0.3">
      <c r="A3" s="62" t="s">
        <v>34</v>
      </c>
      <c r="B3" s="64">
        <f>(B2*E2)+B2</f>
        <v>12821.2</v>
      </c>
      <c r="C3" s="68"/>
      <c r="T3" s="28" t="s">
        <v>41</v>
      </c>
      <c r="U3" s="29">
        <f>U4+U14</f>
        <v>11440</v>
      </c>
      <c r="Y3" s="28" t="s">
        <v>41</v>
      </c>
      <c r="Z3" s="29">
        <f>Z4+Z14</f>
        <v>850</v>
      </c>
      <c r="AD3" s="28" t="s">
        <v>41</v>
      </c>
      <c r="AE3" s="29">
        <f>AE4+AE14</f>
        <v>531.20000000000073</v>
      </c>
      <c r="AJ3" s="26" t="s">
        <v>55</v>
      </c>
      <c r="AK3" s="27">
        <f>SUM(AM22:AM9000)</f>
        <v>0</v>
      </c>
    </row>
    <row r="4" spans="1:37" ht="15.75" thickBot="1" x14ac:dyDescent="0.3">
      <c r="A4" s="16" t="s">
        <v>27</v>
      </c>
      <c r="B4" s="64">
        <f t="shared" ref="B4:B9" si="0">SUM(E4:DE4)</f>
        <v>0</v>
      </c>
      <c r="C4" s="68"/>
      <c r="T4" s="16" t="s">
        <v>27</v>
      </c>
      <c r="U4" s="17">
        <f>SUM(U5:U13)</f>
        <v>0</v>
      </c>
      <c r="Y4" s="16" t="s">
        <v>27</v>
      </c>
      <c r="Z4" s="17">
        <f>SUM(Z5:Z13)</f>
        <v>0</v>
      </c>
      <c r="AD4" s="16" t="s">
        <v>27</v>
      </c>
      <c r="AE4" s="17">
        <f>SUM(AE5:AE13)</f>
        <v>0</v>
      </c>
    </row>
    <row r="5" spans="1:37" x14ac:dyDescent="0.25">
      <c r="A5" s="10" t="s">
        <v>18</v>
      </c>
      <c r="B5" s="64">
        <f t="shared" si="0"/>
        <v>0</v>
      </c>
      <c r="C5" s="68"/>
      <c r="T5" s="10" t="s">
        <v>18</v>
      </c>
      <c r="U5" s="17">
        <f>SUMIF(($U$22:$U$994),"Solar",($V$22:$V$994))</f>
        <v>0</v>
      </c>
      <c r="Y5" s="10" t="s">
        <v>18</v>
      </c>
      <c r="Z5" s="17">
        <f>SUMIF(($Z$22:$Z$994),"Solar",($AA$22:$AA$994))</f>
        <v>0</v>
      </c>
      <c r="AD5" s="10" t="s">
        <v>18</v>
      </c>
      <c r="AE5" s="17">
        <f>SUMIF(($AE$22:$AE$9994),"Solar",($AF$22:$AF$9994))</f>
        <v>0</v>
      </c>
    </row>
    <row r="6" spans="1:37" x14ac:dyDescent="0.25">
      <c r="A6" s="11" t="s">
        <v>19</v>
      </c>
      <c r="B6" s="64">
        <f t="shared" si="0"/>
        <v>0</v>
      </c>
      <c r="C6" s="68"/>
      <c r="T6" s="11" t="s">
        <v>19</v>
      </c>
      <c r="U6" s="17">
        <f>SUMIF(($U$22:$U$994),"Wind",($V$22:$V$994))</f>
        <v>0</v>
      </c>
      <c r="Y6" s="11" t="s">
        <v>19</v>
      </c>
      <c r="Z6" s="17">
        <f>SUMIF(($Z$22:$Z$994),"wind",($AA$22:$AA$994))</f>
        <v>0</v>
      </c>
      <c r="AD6" s="11" t="s">
        <v>19</v>
      </c>
      <c r="AE6" s="17">
        <f>SUMIF(($AE$22:$AE$9994),"wind",($AF$22:$AF$9994))</f>
        <v>0</v>
      </c>
    </row>
    <row r="7" spans="1:37" ht="15.75" customHeight="1" thickBot="1" x14ac:dyDescent="0.3">
      <c r="A7" s="9" t="s">
        <v>31</v>
      </c>
      <c r="B7" s="64">
        <f t="shared" si="0"/>
        <v>0</v>
      </c>
      <c r="C7" s="68"/>
      <c r="T7" s="9" t="s">
        <v>115</v>
      </c>
      <c r="U7" s="17">
        <f>SUMIF(($U$22:$U$994),"Biomass &amp; biogas",($V$22:$V$994))</f>
        <v>0</v>
      </c>
      <c r="Y7" s="9" t="s">
        <v>115</v>
      </c>
      <c r="Z7" s="17">
        <f>SUMIF(($Z$22:$Z$994),"biomass &amp; biogas",($AA$22:$AA$994))</f>
        <v>0</v>
      </c>
      <c r="AD7" s="9" t="s">
        <v>115</v>
      </c>
      <c r="AE7" s="17">
        <f>SUMIF(($AE$22:$AE$9994),"biomass &amp; biogas",($AF$22:$AF$9994))</f>
        <v>0</v>
      </c>
    </row>
    <row r="8" spans="1:37" ht="15.75" customHeight="1" thickBot="1" x14ac:dyDescent="0.3">
      <c r="A8" s="8" t="s">
        <v>30</v>
      </c>
      <c r="B8" s="64">
        <f t="shared" si="0"/>
        <v>0</v>
      </c>
      <c r="C8" s="68"/>
      <c r="T8" s="8" t="s">
        <v>30</v>
      </c>
      <c r="U8" s="17">
        <f>SUMIF(($U$22:$U$994),"Small hydro",($V$22:$V$994))</f>
        <v>0</v>
      </c>
      <c r="Y8" s="8" t="s">
        <v>30</v>
      </c>
      <c r="Z8" s="17">
        <f>SUMIF(($Z$22:$Z$994),"small hydro",($AA$22:$AA$994))</f>
        <v>0</v>
      </c>
      <c r="AD8" s="8" t="s">
        <v>30</v>
      </c>
      <c r="AE8" s="17">
        <f>SUMIF(($AE$22:$AE$9994),"small hydro",($AF$22:$AF$9994))</f>
        <v>0</v>
      </c>
    </row>
    <row r="9" spans="1:37" ht="15" customHeight="1" thickBot="1" x14ac:dyDescent="0.3">
      <c r="A9" s="8" t="s">
        <v>20</v>
      </c>
      <c r="B9" s="64">
        <f t="shared" si="0"/>
        <v>0</v>
      </c>
      <c r="C9" s="68"/>
      <c r="T9" s="8" t="s">
        <v>20</v>
      </c>
      <c r="U9" s="17">
        <f>SUMIF(($U$22:$U$994),"geothermal",($V$22:$V$994))</f>
        <v>0</v>
      </c>
      <c r="Y9" s="8" t="s">
        <v>20</v>
      </c>
      <c r="Z9" s="17">
        <f>SUMIF(($Z$22:$Z$994),"geothermal",($AA$22:$AA$994))</f>
        <v>0</v>
      </c>
      <c r="AD9" s="8" t="s">
        <v>20</v>
      </c>
      <c r="AE9" s="17">
        <f>SUMIF(($AE$22:$AE$9994),"geothermal",($AF$22:$AF$9994))</f>
        <v>0</v>
      </c>
    </row>
    <row r="10" spans="1:37" ht="15" customHeight="1" thickBot="1" x14ac:dyDescent="0.3">
      <c r="A10" s="8" t="s">
        <v>21</v>
      </c>
      <c r="B10" s="64">
        <f t="shared" ref="B10:B16" si="1">SUM(E10:DE10)</f>
        <v>0</v>
      </c>
      <c r="C10" s="68"/>
      <c r="T10" s="8" t="s">
        <v>21</v>
      </c>
      <c r="U10" s="17">
        <f>SUMIF(($U$22:$U$994),"large hydro",($V$22:$V$994))</f>
        <v>0</v>
      </c>
      <c r="Y10" s="8" t="s">
        <v>21</v>
      </c>
      <c r="Z10" s="17">
        <f>SUMIF(($Z$22:$Z$994),"large hydro",($AA$22:$AA$994))</f>
        <v>0</v>
      </c>
      <c r="AD10" s="8" t="s">
        <v>21</v>
      </c>
      <c r="AE10" s="17">
        <f>SUMIF(($AE$22:$AE$9994),"large hydro",($AF$22:$AF$9994))</f>
        <v>0</v>
      </c>
    </row>
    <row r="11" spans="1:37" ht="15.75" thickBot="1" x14ac:dyDescent="0.3">
      <c r="A11" s="8" t="s">
        <v>16</v>
      </c>
      <c r="B11" s="64">
        <f t="shared" si="1"/>
        <v>0</v>
      </c>
      <c r="C11" s="68"/>
      <c r="T11" s="8" t="s">
        <v>16</v>
      </c>
      <c r="U11" s="17">
        <f>SUMIF(($U$22:$U$994),"nuclear",($V$22:$V$994))</f>
        <v>0</v>
      </c>
      <c r="Y11" s="8" t="s">
        <v>16</v>
      </c>
      <c r="Z11" s="17">
        <f>SUMIF(($Z$22:$Z$994),"nuclear",($AA$22:$AA$994))</f>
        <v>0</v>
      </c>
      <c r="AD11" s="8" t="s">
        <v>16</v>
      </c>
      <c r="AE11" s="17">
        <f>SUMIF(($AE$22:$AE$9994),"nuclear",($AF$22:$AF$9994))</f>
        <v>0</v>
      </c>
    </row>
    <row r="12" spans="1:37" ht="15.75" customHeight="1" thickBot="1" x14ac:dyDescent="0.3">
      <c r="A12" s="8" t="s">
        <v>22</v>
      </c>
      <c r="B12" s="64">
        <f t="shared" si="1"/>
        <v>0</v>
      </c>
      <c r="C12" s="68"/>
      <c r="T12" s="8" t="s">
        <v>22</v>
      </c>
      <c r="U12" s="17">
        <f>SUMIF(($U$22:$U$994),"natural gas",($V$22:$V$994))</f>
        <v>0</v>
      </c>
      <c r="Y12" s="8" t="s">
        <v>22</v>
      </c>
      <c r="Z12" s="17">
        <f>SUMIF(($Z$22:$Z$994),"natural gas",($AA$22:$AA$994))</f>
        <v>0</v>
      </c>
      <c r="AD12" s="8" t="s">
        <v>22</v>
      </c>
      <c r="AE12" s="17">
        <f>SUMIF(($AE$22:$AE$9994),"natural gas",($AF$22:$AF$9994))</f>
        <v>0</v>
      </c>
    </row>
    <row r="13" spans="1:37" ht="15.75" customHeight="1" thickBot="1" x14ac:dyDescent="0.3">
      <c r="A13" s="8" t="s">
        <v>26</v>
      </c>
      <c r="B13" s="64">
        <f t="shared" si="1"/>
        <v>0</v>
      </c>
      <c r="C13" s="68"/>
      <c r="J13" s="21"/>
      <c r="T13" s="8" t="s">
        <v>26</v>
      </c>
      <c r="U13" s="17">
        <f>SUMIF(($U$22:$U$994),"coal &amp; other fossil fuels",($V$22:$V$994))</f>
        <v>0</v>
      </c>
      <c r="Y13" s="8" t="s">
        <v>26</v>
      </c>
      <c r="Z13" s="17">
        <f>SUMIF(($Z$22:$Z$994),"Coal &amp; Other Fossil Fuels",($AA$22:$AA$994))</f>
        <v>0</v>
      </c>
      <c r="AD13" s="8" t="s">
        <v>26</v>
      </c>
      <c r="AE13" s="17">
        <f>SUMIF(($AE$22:$AE$9994),"Coal &amp; Other Fossil Fuels",($AF$22:$AF$9994))</f>
        <v>0</v>
      </c>
    </row>
    <row r="14" spans="1:37" ht="15.75" customHeight="1" thickBot="1" x14ac:dyDescent="0.3">
      <c r="A14" s="8" t="s">
        <v>17</v>
      </c>
      <c r="B14" s="64">
        <f t="shared" si="1"/>
        <v>12821.2</v>
      </c>
      <c r="C14" s="68"/>
      <c r="T14" s="8" t="s">
        <v>17</v>
      </c>
      <c r="U14" s="75">
        <f>IF(AK2&gt;0, "0", IF((U2-U4)&gt;0, U2-U4, 0))</f>
        <v>11440</v>
      </c>
      <c r="Y14" s="8" t="s">
        <v>17</v>
      </c>
      <c r="Z14" s="75">
        <f>IF(AK2&gt;0, "0", IF((Z2-Z4&gt;0), Z2-Z4, 0))</f>
        <v>850</v>
      </c>
      <c r="AD14" s="8" t="s">
        <v>17</v>
      </c>
      <c r="AE14" s="75">
        <f>IF(AK2&gt;0, "0",IF((AE2-AE4&gt;0), AE2-AE4, 0))</f>
        <v>531.20000000000073</v>
      </c>
    </row>
    <row r="15" spans="1:37" ht="15.75" customHeight="1" thickBot="1" x14ac:dyDescent="0.3">
      <c r="A15" s="8" t="s">
        <v>52</v>
      </c>
      <c r="B15" s="64">
        <f t="shared" si="1"/>
        <v>5487.4736000000003</v>
      </c>
      <c r="C15" s="68"/>
      <c r="T15" s="8" t="s">
        <v>53</v>
      </c>
      <c r="U15" s="17">
        <f>IF(ISNUMBER(U14),U14*B18,0)</f>
        <v>4896.32</v>
      </c>
      <c r="Y15" s="8" t="s">
        <v>53</v>
      </c>
      <c r="Z15" s="17">
        <f>IF(ISNUMBER(Z14),Z14*B18,0)</f>
        <v>363.8</v>
      </c>
      <c r="AD15" s="8" t="s">
        <v>53</v>
      </c>
      <c r="AE15" s="17">
        <f>IF(ISNUMBER(AE14),AE14*B18,0)</f>
        <v>227.35360000000031</v>
      </c>
    </row>
    <row r="16" spans="1:37" ht="15.75" customHeight="1" thickBot="1" x14ac:dyDescent="0.3">
      <c r="A16" s="8" t="s">
        <v>81</v>
      </c>
      <c r="B16" s="64">
        <f t="shared" si="1"/>
        <v>5487.4736000000003</v>
      </c>
      <c r="C16" s="68"/>
      <c r="T16" s="8" t="s">
        <v>83</v>
      </c>
      <c r="U16" s="18">
        <f>SUM(W22:W9000)+U15</f>
        <v>4896.32</v>
      </c>
      <c r="Y16" s="8" t="s">
        <v>83</v>
      </c>
      <c r="Z16" s="18">
        <f>SUM(AB22:AB9000)+(Z14*0.428)</f>
        <v>363.8</v>
      </c>
      <c r="AD16" s="8" t="s">
        <v>83</v>
      </c>
      <c r="AE16" s="18">
        <f>SUM(AG22:AG9994)+(AE14*0.428)</f>
        <v>227.35360000000031</v>
      </c>
    </row>
    <row r="17" spans="1:39" ht="15.75" customHeight="1" thickBot="1" x14ac:dyDescent="0.3">
      <c r="A17" s="8" t="s">
        <v>82</v>
      </c>
      <c r="B17" s="65">
        <f>B16/B3</f>
        <v>0.42799999999999999</v>
      </c>
      <c r="C17" s="69"/>
      <c r="T17" s="8" t="s">
        <v>13</v>
      </c>
      <c r="U17" s="19">
        <f>U16/U2</f>
        <v>0.42799999999999999</v>
      </c>
      <c r="Y17" s="8" t="s">
        <v>13</v>
      </c>
      <c r="Z17" s="19">
        <f>Z16/Z2</f>
        <v>0.42799999999999999</v>
      </c>
      <c r="AD17" s="8" t="s">
        <v>13</v>
      </c>
      <c r="AE17" s="19">
        <f>AE16/AE2</f>
        <v>0.42799999999999999</v>
      </c>
    </row>
    <row r="18" spans="1:39" ht="18" customHeight="1" thickBot="1" x14ac:dyDescent="0.3">
      <c r="A18" s="62" t="s">
        <v>51</v>
      </c>
      <c r="B18" s="66">
        <v>0.42799999999999999</v>
      </c>
      <c r="C18" s="69"/>
    </row>
    <row r="19" spans="1:39" ht="12.75" customHeight="1" x14ac:dyDescent="0.25"/>
    <row r="20" spans="1:39" ht="40.5" customHeight="1" x14ac:dyDescent="0.25">
      <c r="A20" s="70" t="s">
        <v>32</v>
      </c>
      <c r="N20" s="7" t="str">
        <f>IF(U3-U2=0,"Balanced!", "Not balanced")</f>
        <v>Balanced!</v>
      </c>
      <c r="O20" s="7" t="str">
        <f>IF(Z3-Z2=0,"Balanced!", "Not balanced")</f>
        <v>Balanced!</v>
      </c>
      <c r="P20" s="7" t="str">
        <f>IF(AE3-AE2=0,"Balanced!", "Not balanced")</f>
        <v>Balanced!</v>
      </c>
      <c r="T20" s="12" t="s">
        <v>37</v>
      </c>
      <c r="Y20" s="12" t="s">
        <v>38</v>
      </c>
      <c r="AD20" s="12" t="s">
        <v>39</v>
      </c>
      <c r="AJ20" s="12" t="s">
        <v>28</v>
      </c>
    </row>
    <row r="21" spans="1:39" s="45" customFormat="1" ht="44.25" customHeight="1" x14ac:dyDescent="0.25">
      <c r="A21" s="71" t="s">
        <v>11</v>
      </c>
      <c r="B21" s="71" t="s">
        <v>110</v>
      </c>
      <c r="C21" s="71" t="s">
        <v>111</v>
      </c>
      <c r="D21" s="71" t="s">
        <v>112</v>
      </c>
      <c r="E21" s="71" t="s">
        <v>23</v>
      </c>
      <c r="F21" s="71" t="s">
        <v>113</v>
      </c>
      <c r="G21" s="71" t="s">
        <v>59</v>
      </c>
      <c r="H21" s="71" t="s">
        <v>58</v>
      </c>
      <c r="I21" s="71" t="s">
        <v>57</v>
      </c>
      <c r="J21" s="71" t="s">
        <v>54</v>
      </c>
      <c r="K21" s="71" t="s">
        <v>55</v>
      </c>
      <c r="L21" s="71" t="s">
        <v>48</v>
      </c>
      <c r="M21" s="71" t="s">
        <v>80</v>
      </c>
      <c r="N21" s="71" t="s">
        <v>35</v>
      </c>
      <c r="O21" s="71" t="s">
        <v>36</v>
      </c>
      <c r="P21" s="71" t="s">
        <v>39</v>
      </c>
      <c r="Q21" s="71" t="s">
        <v>28</v>
      </c>
      <c r="R21" s="72" t="s">
        <v>49</v>
      </c>
      <c r="T21" s="73" t="s">
        <v>11</v>
      </c>
      <c r="U21" s="73" t="s">
        <v>23</v>
      </c>
      <c r="V21" s="73" t="s">
        <v>24</v>
      </c>
      <c r="W21" s="73" t="s">
        <v>84</v>
      </c>
      <c r="Y21" s="74" t="s">
        <v>11</v>
      </c>
      <c r="Z21" s="74" t="s">
        <v>23</v>
      </c>
      <c r="AA21" s="74" t="s">
        <v>24</v>
      </c>
      <c r="AB21" s="73" t="s">
        <v>84</v>
      </c>
      <c r="AD21" s="74" t="s">
        <v>11</v>
      </c>
      <c r="AE21" s="74" t="s">
        <v>23</v>
      </c>
      <c r="AF21" s="74" t="s">
        <v>24</v>
      </c>
      <c r="AG21" s="73" t="s">
        <v>84</v>
      </c>
      <c r="AJ21" s="74" t="s">
        <v>11</v>
      </c>
      <c r="AK21" s="74" t="s">
        <v>23</v>
      </c>
      <c r="AL21" s="74" t="s">
        <v>24</v>
      </c>
      <c r="AM21" s="74" t="s">
        <v>25</v>
      </c>
    </row>
    <row r="22" spans="1:39" x14ac:dyDescent="0.25">
      <c r="A22" s="35"/>
      <c r="B22" s="35"/>
      <c r="C22" s="35"/>
      <c r="D22" s="35"/>
      <c r="E22" s="35"/>
      <c r="F22" s="35"/>
      <c r="G22" s="35"/>
      <c r="H22" s="35"/>
      <c r="I22" s="32">
        <f>G22-H22</f>
        <v>0</v>
      </c>
      <c r="J22" s="15" t="e">
        <f>VLOOKUP(B22,EFs!$B$2:$C$23,2,FALSE)</f>
        <v>#N/A</v>
      </c>
      <c r="K22" s="32" t="e">
        <f>J22*I22</f>
        <v>#N/A</v>
      </c>
      <c r="L22" s="33" t="e">
        <f>IF(F22="yes",0,VLOOKUP(B22,EFs!$B$2:$D$23,3,FALSE))</f>
        <v>#N/A</v>
      </c>
      <c r="M22" s="46" t="e">
        <f>L22*I22</f>
        <v>#N/A</v>
      </c>
      <c r="N22" s="4"/>
      <c r="O22" s="4"/>
      <c r="P22" s="4"/>
      <c r="Q22" s="4"/>
      <c r="R22" s="34">
        <f t="shared" ref="R22:R45" si="2">I22-(SUM(N22:Q22))</f>
        <v>0</v>
      </c>
      <c r="T22" s="13" t="str">
        <f t="shared" ref="T22:T45" si="3">IF($N22 &gt;0,A22,"-")</f>
        <v>-</v>
      </c>
      <c r="U22" s="13" t="str">
        <f t="shared" ref="U22:U45" si="4">IF($N22&gt;0,E22,"-")</f>
        <v>-</v>
      </c>
      <c r="V22" s="14" t="str">
        <f t="shared" ref="V22:V45" si="5">IF($N22&gt;0,N22,"-")</f>
        <v>-</v>
      </c>
      <c r="W22" s="14">
        <f t="shared" ref="W22:W45" si="6">IF(ISNUMBER(V22),V22*L22,0)</f>
        <v>0</v>
      </c>
      <c r="Y22" s="15" t="str">
        <f t="shared" ref="Y22:Y45" si="7">IF(O22&gt;0,A22,"-")</f>
        <v>-</v>
      </c>
      <c r="Z22" s="15" t="str">
        <f t="shared" ref="Z22:Z45" si="8">IF(O22&gt;0,E22,"-")</f>
        <v>-</v>
      </c>
      <c r="AA22" s="15" t="str">
        <f t="shared" ref="AA22:AA45" si="9">IF(O22&gt;0,O22,"-")</f>
        <v>-</v>
      </c>
      <c r="AB22" s="15">
        <f t="shared" ref="AB22:AB45" si="10">IF(ISNUMBER(AA22),AA22*L22,0)</f>
        <v>0</v>
      </c>
      <c r="AD22" s="15" t="str">
        <f t="shared" ref="AD22:AD45" si="11">IF(P22&gt;0,A22,"-")</f>
        <v>-</v>
      </c>
      <c r="AE22" s="15" t="str">
        <f t="shared" ref="AE22:AE45" si="12">IF(P22&gt;0,E22,"-")</f>
        <v>-</v>
      </c>
      <c r="AF22" s="15" t="str">
        <f t="shared" ref="AF22:AF45" si="13">IF(P22&gt;0,P22,"-")</f>
        <v>-</v>
      </c>
      <c r="AG22" s="15">
        <f t="shared" ref="AG22:AG45" si="14">IF(ISNUMBER(AF22),AF22*L22,0)</f>
        <v>0</v>
      </c>
      <c r="AJ22" s="15" t="str">
        <f t="shared" ref="AJ22:AJ45" si="15">IF(Q22&gt;0,A22,"-")</f>
        <v>-</v>
      </c>
      <c r="AK22" s="15" t="str">
        <f t="shared" ref="AK22:AK45" si="16">IF(Q22&gt;0,E22,"-")</f>
        <v>-</v>
      </c>
      <c r="AL22" s="15" t="str">
        <f>IF(Q22&gt;0,Q22,"-")</f>
        <v>-</v>
      </c>
      <c r="AM22" s="15">
        <f t="shared" ref="AM22:AM45" si="17">IF(ISNUMBER(AL22),AL22*L22,0)</f>
        <v>0</v>
      </c>
    </row>
    <row r="23" spans="1:39" x14ac:dyDescent="0.25">
      <c r="A23" s="35"/>
      <c r="B23" s="35"/>
      <c r="C23" s="35"/>
      <c r="D23" s="35"/>
      <c r="E23" s="35"/>
      <c r="F23" s="35"/>
      <c r="G23" s="35"/>
      <c r="H23" s="35"/>
      <c r="I23" s="32">
        <f t="shared" ref="I23:I45" si="18">G23-H23</f>
        <v>0</v>
      </c>
      <c r="J23" s="15" t="e">
        <f>VLOOKUP(B23,EFs!$B$2:$C$23,2,FALSE)</f>
        <v>#N/A</v>
      </c>
      <c r="K23" s="32" t="e">
        <f t="shared" ref="K23:K45" si="19">J23*I23</f>
        <v>#N/A</v>
      </c>
      <c r="L23" s="33" t="e">
        <f>IF(F23="yes",0,VLOOKUP(B23,EFs!$B$2:$D$23,3,FALSE))</f>
        <v>#N/A</v>
      </c>
      <c r="M23" s="46" t="e">
        <f t="shared" ref="M23:M45" si="20">L23*I23</f>
        <v>#N/A</v>
      </c>
      <c r="N23" s="4"/>
      <c r="O23" s="4"/>
      <c r="P23" s="4"/>
      <c r="Q23" s="4"/>
      <c r="R23" s="34">
        <f t="shared" si="2"/>
        <v>0</v>
      </c>
      <c r="T23" s="13" t="str">
        <f t="shared" si="3"/>
        <v>-</v>
      </c>
      <c r="U23" s="13" t="str">
        <f t="shared" si="4"/>
        <v>-</v>
      </c>
      <c r="V23" s="14" t="str">
        <f t="shared" si="5"/>
        <v>-</v>
      </c>
      <c r="W23" s="14">
        <f t="shared" si="6"/>
        <v>0</v>
      </c>
      <c r="Y23" s="15" t="str">
        <f t="shared" si="7"/>
        <v>-</v>
      </c>
      <c r="Z23" s="15" t="str">
        <f t="shared" si="8"/>
        <v>-</v>
      </c>
      <c r="AA23" s="15" t="str">
        <f t="shared" si="9"/>
        <v>-</v>
      </c>
      <c r="AB23" s="15">
        <f t="shared" si="10"/>
        <v>0</v>
      </c>
      <c r="AD23" s="15" t="str">
        <f t="shared" si="11"/>
        <v>-</v>
      </c>
      <c r="AE23" s="15" t="str">
        <f t="shared" si="12"/>
        <v>-</v>
      </c>
      <c r="AF23" s="15" t="str">
        <f t="shared" si="13"/>
        <v>-</v>
      </c>
      <c r="AG23" s="15">
        <f t="shared" si="14"/>
        <v>0</v>
      </c>
      <c r="AJ23" s="15" t="str">
        <f t="shared" si="15"/>
        <v>-</v>
      </c>
      <c r="AK23" s="15" t="str">
        <f t="shared" si="16"/>
        <v>-</v>
      </c>
      <c r="AL23" s="15" t="str">
        <f t="shared" ref="AL23:AL45" si="21">IF(Q23&gt;0,Q23,"-")</f>
        <v>-</v>
      </c>
      <c r="AM23" s="15">
        <f t="shared" si="17"/>
        <v>0</v>
      </c>
    </row>
    <row r="24" spans="1:39" x14ac:dyDescent="0.25">
      <c r="A24" s="35"/>
      <c r="B24" s="35"/>
      <c r="C24" s="35"/>
      <c r="D24" s="35"/>
      <c r="E24" s="35"/>
      <c r="F24" s="35"/>
      <c r="G24" s="35"/>
      <c r="H24" s="35"/>
      <c r="I24" s="32">
        <f t="shared" si="18"/>
        <v>0</v>
      </c>
      <c r="J24" s="15" t="e">
        <f>VLOOKUP(B24,EFs!$B$2:$C$23,2,FALSE)</f>
        <v>#N/A</v>
      </c>
      <c r="K24" s="32" t="e">
        <f t="shared" si="19"/>
        <v>#N/A</v>
      </c>
      <c r="L24" s="33" t="e">
        <f>IF(F24="yes",0,VLOOKUP(B24,EFs!$B$2:$D$23,3,FALSE))</f>
        <v>#N/A</v>
      </c>
      <c r="M24" s="46" t="e">
        <f t="shared" si="20"/>
        <v>#N/A</v>
      </c>
      <c r="N24" s="4"/>
      <c r="O24" s="4"/>
      <c r="P24" s="4"/>
      <c r="Q24" s="4"/>
      <c r="R24" s="34">
        <f t="shared" si="2"/>
        <v>0</v>
      </c>
      <c r="T24" s="13" t="str">
        <f t="shared" si="3"/>
        <v>-</v>
      </c>
      <c r="U24" s="13" t="str">
        <f t="shared" si="4"/>
        <v>-</v>
      </c>
      <c r="V24" s="14" t="str">
        <f t="shared" si="5"/>
        <v>-</v>
      </c>
      <c r="W24" s="14">
        <f t="shared" si="6"/>
        <v>0</v>
      </c>
      <c r="Y24" s="15" t="str">
        <f t="shared" si="7"/>
        <v>-</v>
      </c>
      <c r="Z24" s="15" t="str">
        <f t="shared" si="8"/>
        <v>-</v>
      </c>
      <c r="AA24" s="15" t="str">
        <f t="shared" si="9"/>
        <v>-</v>
      </c>
      <c r="AB24" s="15">
        <f t="shared" si="10"/>
        <v>0</v>
      </c>
      <c r="AD24" s="15" t="str">
        <f t="shared" si="11"/>
        <v>-</v>
      </c>
      <c r="AE24" s="15" t="str">
        <f t="shared" si="12"/>
        <v>-</v>
      </c>
      <c r="AF24" s="15" t="str">
        <f t="shared" si="13"/>
        <v>-</v>
      </c>
      <c r="AG24" s="15">
        <f t="shared" si="14"/>
        <v>0</v>
      </c>
      <c r="AJ24" s="15" t="str">
        <f t="shared" si="15"/>
        <v>-</v>
      </c>
      <c r="AK24" s="15" t="str">
        <f t="shared" si="16"/>
        <v>-</v>
      </c>
      <c r="AL24" s="15" t="str">
        <f t="shared" si="21"/>
        <v>-</v>
      </c>
      <c r="AM24" s="15">
        <f t="shared" si="17"/>
        <v>0</v>
      </c>
    </row>
    <row r="25" spans="1:39" ht="15.75" customHeight="1" x14ac:dyDescent="0.25">
      <c r="A25" s="35"/>
      <c r="B25" s="35"/>
      <c r="C25" s="35"/>
      <c r="D25" s="35"/>
      <c r="E25" s="35"/>
      <c r="F25" s="35"/>
      <c r="G25" s="35"/>
      <c r="H25" s="35"/>
      <c r="I25" s="32">
        <f t="shared" si="18"/>
        <v>0</v>
      </c>
      <c r="J25" s="15" t="e">
        <f>VLOOKUP(B25,EFs!$B$2:$C$23,2,FALSE)</f>
        <v>#N/A</v>
      </c>
      <c r="K25" s="32" t="e">
        <f t="shared" si="19"/>
        <v>#N/A</v>
      </c>
      <c r="L25" s="33" t="e">
        <f>IF(F25="yes",0,VLOOKUP(B25,EFs!$B$2:$D$23,3,FALSE))</f>
        <v>#N/A</v>
      </c>
      <c r="M25" s="46" t="e">
        <f t="shared" si="20"/>
        <v>#N/A</v>
      </c>
      <c r="N25" s="4"/>
      <c r="O25" s="4"/>
      <c r="P25" s="4"/>
      <c r="Q25" s="4"/>
      <c r="R25" s="34">
        <f t="shared" si="2"/>
        <v>0</v>
      </c>
      <c r="T25" s="13" t="str">
        <f t="shared" si="3"/>
        <v>-</v>
      </c>
      <c r="U25" s="13" t="str">
        <f t="shared" si="4"/>
        <v>-</v>
      </c>
      <c r="V25" s="14" t="str">
        <f t="shared" si="5"/>
        <v>-</v>
      </c>
      <c r="W25" s="14">
        <f t="shared" si="6"/>
        <v>0</v>
      </c>
      <c r="Y25" s="15" t="str">
        <f t="shared" si="7"/>
        <v>-</v>
      </c>
      <c r="Z25" s="15" t="str">
        <f t="shared" si="8"/>
        <v>-</v>
      </c>
      <c r="AA25" s="15" t="str">
        <f t="shared" si="9"/>
        <v>-</v>
      </c>
      <c r="AB25" s="15">
        <f t="shared" si="10"/>
        <v>0</v>
      </c>
      <c r="AD25" s="15" t="str">
        <f t="shared" si="11"/>
        <v>-</v>
      </c>
      <c r="AE25" s="15" t="str">
        <f t="shared" si="12"/>
        <v>-</v>
      </c>
      <c r="AF25" s="15" t="str">
        <f t="shared" si="13"/>
        <v>-</v>
      </c>
      <c r="AG25" s="15">
        <f t="shared" si="14"/>
        <v>0</v>
      </c>
      <c r="AJ25" s="15" t="str">
        <f t="shared" si="15"/>
        <v>-</v>
      </c>
      <c r="AK25" s="15" t="str">
        <f t="shared" si="16"/>
        <v>-</v>
      </c>
      <c r="AL25" s="15" t="str">
        <f t="shared" si="21"/>
        <v>-</v>
      </c>
      <c r="AM25" s="15">
        <f t="shared" si="17"/>
        <v>0</v>
      </c>
    </row>
    <row r="26" spans="1:39" ht="15.75" customHeight="1" x14ac:dyDescent="0.25">
      <c r="A26" s="35"/>
      <c r="B26" s="35"/>
      <c r="C26" s="35"/>
      <c r="D26" s="35"/>
      <c r="E26" s="35"/>
      <c r="F26" s="35"/>
      <c r="G26" s="35"/>
      <c r="H26" s="35"/>
      <c r="I26" s="32">
        <f t="shared" si="18"/>
        <v>0</v>
      </c>
      <c r="J26" s="15" t="e">
        <f>VLOOKUP(B26,EFs!$B$2:$C$23,2,FALSE)</f>
        <v>#N/A</v>
      </c>
      <c r="K26" s="32" t="e">
        <f t="shared" si="19"/>
        <v>#N/A</v>
      </c>
      <c r="L26" s="33" t="e">
        <f>IF(F26="yes",0,VLOOKUP(B26,EFs!$B$2:$D$23,3,FALSE))</f>
        <v>#N/A</v>
      </c>
      <c r="M26" s="46" t="e">
        <f t="shared" si="20"/>
        <v>#N/A</v>
      </c>
      <c r="N26" s="4"/>
      <c r="O26" s="4"/>
      <c r="P26" s="4"/>
      <c r="Q26" s="4"/>
      <c r="R26" s="34">
        <f t="shared" si="2"/>
        <v>0</v>
      </c>
      <c r="T26" s="13" t="str">
        <f t="shared" si="3"/>
        <v>-</v>
      </c>
      <c r="U26" s="13" t="str">
        <f t="shared" si="4"/>
        <v>-</v>
      </c>
      <c r="V26" s="14" t="str">
        <f t="shared" si="5"/>
        <v>-</v>
      </c>
      <c r="W26" s="14">
        <f t="shared" si="6"/>
        <v>0</v>
      </c>
      <c r="Y26" s="15" t="str">
        <f t="shared" si="7"/>
        <v>-</v>
      </c>
      <c r="Z26" s="15" t="str">
        <f t="shared" si="8"/>
        <v>-</v>
      </c>
      <c r="AA26" s="15" t="str">
        <f t="shared" si="9"/>
        <v>-</v>
      </c>
      <c r="AB26" s="15">
        <f t="shared" si="10"/>
        <v>0</v>
      </c>
      <c r="AD26" s="15" t="str">
        <f t="shared" si="11"/>
        <v>-</v>
      </c>
      <c r="AE26" s="15" t="str">
        <f t="shared" si="12"/>
        <v>-</v>
      </c>
      <c r="AF26" s="15" t="str">
        <f t="shared" si="13"/>
        <v>-</v>
      </c>
      <c r="AG26" s="15">
        <f t="shared" si="14"/>
        <v>0</v>
      </c>
      <c r="AJ26" s="15" t="str">
        <f t="shared" si="15"/>
        <v>-</v>
      </c>
      <c r="AK26" s="15" t="str">
        <f t="shared" si="16"/>
        <v>-</v>
      </c>
      <c r="AL26" s="15" t="str">
        <f t="shared" si="21"/>
        <v>-</v>
      </c>
      <c r="AM26" s="15">
        <f t="shared" si="17"/>
        <v>0</v>
      </c>
    </row>
    <row r="27" spans="1:39" ht="15.75" customHeight="1" x14ac:dyDescent="0.25">
      <c r="A27" s="35"/>
      <c r="B27" s="35"/>
      <c r="C27" s="35"/>
      <c r="D27" s="35"/>
      <c r="E27" s="35"/>
      <c r="F27" s="35"/>
      <c r="G27" s="35"/>
      <c r="H27" s="35"/>
      <c r="I27" s="32">
        <f t="shared" si="18"/>
        <v>0</v>
      </c>
      <c r="J27" s="15" t="e">
        <f>VLOOKUP(B27,EFs!$B$2:$C$23,2,FALSE)</f>
        <v>#N/A</v>
      </c>
      <c r="K27" s="32" t="e">
        <f t="shared" si="19"/>
        <v>#N/A</v>
      </c>
      <c r="L27" s="33" t="e">
        <f>IF(F27="yes",0,VLOOKUP(B27,EFs!$B$2:$D$23,3,FALSE))</f>
        <v>#N/A</v>
      </c>
      <c r="M27" s="46" t="e">
        <f t="shared" si="20"/>
        <v>#N/A</v>
      </c>
      <c r="N27" s="4"/>
      <c r="O27" s="4"/>
      <c r="P27" s="4"/>
      <c r="Q27" s="4"/>
      <c r="R27" s="34">
        <f t="shared" si="2"/>
        <v>0</v>
      </c>
      <c r="T27" s="13" t="str">
        <f t="shared" si="3"/>
        <v>-</v>
      </c>
      <c r="U27" s="13" t="str">
        <f t="shared" si="4"/>
        <v>-</v>
      </c>
      <c r="V27" s="14" t="str">
        <f t="shared" si="5"/>
        <v>-</v>
      </c>
      <c r="W27" s="14">
        <f t="shared" si="6"/>
        <v>0</v>
      </c>
      <c r="Y27" s="15" t="str">
        <f t="shared" si="7"/>
        <v>-</v>
      </c>
      <c r="Z27" s="15" t="str">
        <f t="shared" si="8"/>
        <v>-</v>
      </c>
      <c r="AA27" s="15" t="str">
        <f t="shared" si="9"/>
        <v>-</v>
      </c>
      <c r="AB27" s="15">
        <f t="shared" si="10"/>
        <v>0</v>
      </c>
      <c r="AD27" s="15" t="str">
        <f t="shared" si="11"/>
        <v>-</v>
      </c>
      <c r="AE27" s="15" t="str">
        <f t="shared" si="12"/>
        <v>-</v>
      </c>
      <c r="AF27" s="15" t="str">
        <f t="shared" si="13"/>
        <v>-</v>
      </c>
      <c r="AG27" s="15">
        <f t="shared" si="14"/>
        <v>0</v>
      </c>
      <c r="AJ27" s="15" t="str">
        <f t="shared" si="15"/>
        <v>-</v>
      </c>
      <c r="AK27" s="15" t="str">
        <f t="shared" si="16"/>
        <v>-</v>
      </c>
      <c r="AL27" s="15" t="str">
        <f t="shared" si="21"/>
        <v>-</v>
      </c>
      <c r="AM27" s="15">
        <f t="shared" si="17"/>
        <v>0</v>
      </c>
    </row>
    <row r="28" spans="1:39" x14ac:dyDescent="0.25">
      <c r="A28" s="35"/>
      <c r="B28" s="35"/>
      <c r="C28" s="35"/>
      <c r="D28" s="35"/>
      <c r="E28" s="35"/>
      <c r="F28" s="35"/>
      <c r="G28" s="35"/>
      <c r="H28" s="35"/>
      <c r="I28" s="32">
        <f t="shared" si="18"/>
        <v>0</v>
      </c>
      <c r="J28" s="15" t="e">
        <f>VLOOKUP(B28,EFs!$B$2:$C$23,2,FALSE)</f>
        <v>#N/A</v>
      </c>
      <c r="K28" s="32" t="e">
        <f t="shared" si="19"/>
        <v>#N/A</v>
      </c>
      <c r="L28" s="33" t="e">
        <f>IF(F28="yes",0,VLOOKUP(B28,EFs!$B$2:$D$23,3,FALSE))</f>
        <v>#N/A</v>
      </c>
      <c r="M28" s="46" t="e">
        <f t="shared" si="20"/>
        <v>#N/A</v>
      </c>
      <c r="N28" s="4"/>
      <c r="O28" s="4"/>
      <c r="P28" s="4"/>
      <c r="Q28" s="4"/>
      <c r="R28" s="34">
        <f t="shared" si="2"/>
        <v>0</v>
      </c>
      <c r="T28" s="13" t="str">
        <f t="shared" si="3"/>
        <v>-</v>
      </c>
      <c r="U28" s="13" t="str">
        <f t="shared" si="4"/>
        <v>-</v>
      </c>
      <c r="V28" s="14" t="str">
        <f t="shared" si="5"/>
        <v>-</v>
      </c>
      <c r="W28" s="14">
        <f t="shared" si="6"/>
        <v>0</v>
      </c>
      <c r="Y28" s="15" t="str">
        <f t="shared" si="7"/>
        <v>-</v>
      </c>
      <c r="Z28" s="15" t="str">
        <f t="shared" si="8"/>
        <v>-</v>
      </c>
      <c r="AA28" s="15" t="str">
        <f t="shared" si="9"/>
        <v>-</v>
      </c>
      <c r="AB28" s="15">
        <f t="shared" si="10"/>
        <v>0</v>
      </c>
      <c r="AD28" s="15" t="str">
        <f t="shared" si="11"/>
        <v>-</v>
      </c>
      <c r="AE28" s="15" t="str">
        <f t="shared" si="12"/>
        <v>-</v>
      </c>
      <c r="AF28" s="15" t="str">
        <f t="shared" si="13"/>
        <v>-</v>
      </c>
      <c r="AG28" s="15">
        <f t="shared" si="14"/>
        <v>0</v>
      </c>
      <c r="AJ28" s="15" t="str">
        <f t="shared" si="15"/>
        <v>-</v>
      </c>
      <c r="AK28" s="15" t="str">
        <f t="shared" si="16"/>
        <v>-</v>
      </c>
      <c r="AL28" s="15" t="str">
        <f t="shared" si="21"/>
        <v>-</v>
      </c>
      <c r="AM28" s="15">
        <f t="shared" si="17"/>
        <v>0</v>
      </c>
    </row>
    <row r="29" spans="1:39" ht="15.75" customHeight="1" x14ac:dyDescent="0.25">
      <c r="A29" s="35"/>
      <c r="B29" s="35"/>
      <c r="C29" s="35"/>
      <c r="D29" s="35"/>
      <c r="E29" s="35"/>
      <c r="F29" s="35"/>
      <c r="G29" s="35"/>
      <c r="H29" s="35"/>
      <c r="I29" s="32">
        <f t="shared" si="18"/>
        <v>0</v>
      </c>
      <c r="J29" s="15" t="e">
        <f>VLOOKUP(B29,EFs!$B$2:$C$23,2,FALSE)</f>
        <v>#N/A</v>
      </c>
      <c r="K29" s="32" t="e">
        <f t="shared" si="19"/>
        <v>#N/A</v>
      </c>
      <c r="L29" s="33" t="e">
        <f>IF(F29="yes",0,VLOOKUP(B29,EFs!$B$2:$D$23,3,FALSE))</f>
        <v>#N/A</v>
      </c>
      <c r="M29" s="46" t="e">
        <f t="shared" si="20"/>
        <v>#N/A</v>
      </c>
      <c r="N29" s="4"/>
      <c r="O29" s="4"/>
      <c r="P29" s="4"/>
      <c r="Q29" s="4"/>
      <c r="R29" s="34">
        <f t="shared" si="2"/>
        <v>0</v>
      </c>
      <c r="T29" s="13" t="str">
        <f t="shared" si="3"/>
        <v>-</v>
      </c>
      <c r="U29" s="13" t="str">
        <f t="shared" si="4"/>
        <v>-</v>
      </c>
      <c r="V29" s="14" t="str">
        <f t="shared" si="5"/>
        <v>-</v>
      </c>
      <c r="W29" s="14">
        <f t="shared" si="6"/>
        <v>0</v>
      </c>
      <c r="Y29" s="15" t="str">
        <f t="shared" si="7"/>
        <v>-</v>
      </c>
      <c r="Z29" s="15" t="str">
        <f t="shared" si="8"/>
        <v>-</v>
      </c>
      <c r="AA29" s="15" t="str">
        <f t="shared" si="9"/>
        <v>-</v>
      </c>
      <c r="AB29" s="15">
        <f t="shared" si="10"/>
        <v>0</v>
      </c>
      <c r="AD29" s="15" t="str">
        <f t="shared" si="11"/>
        <v>-</v>
      </c>
      <c r="AE29" s="15" t="str">
        <f t="shared" si="12"/>
        <v>-</v>
      </c>
      <c r="AF29" s="15" t="str">
        <f t="shared" si="13"/>
        <v>-</v>
      </c>
      <c r="AG29" s="15">
        <f t="shared" si="14"/>
        <v>0</v>
      </c>
      <c r="AJ29" s="15" t="str">
        <f t="shared" si="15"/>
        <v>-</v>
      </c>
      <c r="AK29" s="15" t="str">
        <f t="shared" si="16"/>
        <v>-</v>
      </c>
      <c r="AL29" s="15" t="str">
        <f t="shared" si="21"/>
        <v>-</v>
      </c>
      <c r="AM29" s="15">
        <f t="shared" si="17"/>
        <v>0</v>
      </c>
    </row>
    <row r="30" spans="1:39" x14ac:dyDescent="0.25">
      <c r="A30" s="35"/>
      <c r="B30" s="35"/>
      <c r="C30" s="35"/>
      <c r="D30" s="35"/>
      <c r="E30" s="35"/>
      <c r="F30" s="35"/>
      <c r="G30" s="35"/>
      <c r="H30" s="35"/>
      <c r="I30" s="32">
        <f t="shared" si="18"/>
        <v>0</v>
      </c>
      <c r="J30" s="15" t="e">
        <f>VLOOKUP(B30,EFs!$B$2:$C$23,2,FALSE)</f>
        <v>#N/A</v>
      </c>
      <c r="K30" s="32" t="e">
        <f t="shared" si="19"/>
        <v>#N/A</v>
      </c>
      <c r="L30" s="33" t="e">
        <f>IF(F30="yes",0,VLOOKUP(B30,EFs!$B$2:$D$23,3,FALSE))</f>
        <v>#N/A</v>
      </c>
      <c r="M30" s="46" t="e">
        <f t="shared" si="20"/>
        <v>#N/A</v>
      </c>
      <c r="N30" s="4"/>
      <c r="O30" s="4"/>
      <c r="P30" s="4"/>
      <c r="Q30" s="4"/>
      <c r="R30" s="34">
        <f t="shared" si="2"/>
        <v>0</v>
      </c>
      <c r="T30" s="13" t="str">
        <f t="shared" si="3"/>
        <v>-</v>
      </c>
      <c r="U30" s="13" t="str">
        <f t="shared" si="4"/>
        <v>-</v>
      </c>
      <c r="V30" s="14" t="str">
        <f t="shared" si="5"/>
        <v>-</v>
      </c>
      <c r="W30" s="14">
        <f t="shared" si="6"/>
        <v>0</v>
      </c>
      <c r="Y30" s="15" t="str">
        <f t="shared" si="7"/>
        <v>-</v>
      </c>
      <c r="Z30" s="15" t="str">
        <f t="shared" si="8"/>
        <v>-</v>
      </c>
      <c r="AA30" s="15" t="str">
        <f t="shared" si="9"/>
        <v>-</v>
      </c>
      <c r="AB30" s="15">
        <f t="shared" si="10"/>
        <v>0</v>
      </c>
      <c r="AD30" s="15" t="str">
        <f t="shared" si="11"/>
        <v>-</v>
      </c>
      <c r="AE30" s="15" t="str">
        <f t="shared" si="12"/>
        <v>-</v>
      </c>
      <c r="AF30" s="15" t="str">
        <f t="shared" si="13"/>
        <v>-</v>
      </c>
      <c r="AG30" s="15">
        <f t="shared" si="14"/>
        <v>0</v>
      </c>
      <c r="AJ30" s="15" t="str">
        <f t="shared" si="15"/>
        <v>-</v>
      </c>
      <c r="AK30" s="15" t="str">
        <f t="shared" si="16"/>
        <v>-</v>
      </c>
      <c r="AL30" s="15" t="str">
        <f t="shared" si="21"/>
        <v>-</v>
      </c>
      <c r="AM30" s="15">
        <f t="shared" si="17"/>
        <v>0</v>
      </c>
    </row>
    <row r="31" spans="1:39" ht="15.75" customHeight="1" x14ac:dyDescent="0.25">
      <c r="A31" s="35"/>
      <c r="B31" s="35"/>
      <c r="C31" s="35"/>
      <c r="D31" s="35"/>
      <c r="E31" s="35"/>
      <c r="F31" s="35"/>
      <c r="G31" s="35"/>
      <c r="H31" s="35"/>
      <c r="I31" s="32">
        <f t="shared" si="18"/>
        <v>0</v>
      </c>
      <c r="J31" s="15" t="e">
        <f>VLOOKUP(B31,EFs!$B$2:$C$23,2,FALSE)</f>
        <v>#N/A</v>
      </c>
      <c r="K31" s="32" t="e">
        <f t="shared" si="19"/>
        <v>#N/A</v>
      </c>
      <c r="L31" s="33" t="e">
        <f>IF(F31="yes",0,VLOOKUP(B31,EFs!$B$2:$D$23,3,FALSE))</f>
        <v>#N/A</v>
      </c>
      <c r="M31" s="46" t="e">
        <f t="shared" si="20"/>
        <v>#N/A</v>
      </c>
      <c r="N31" s="4"/>
      <c r="O31" s="4"/>
      <c r="P31" s="4"/>
      <c r="Q31" s="4"/>
      <c r="R31" s="34">
        <f t="shared" si="2"/>
        <v>0</v>
      </c>
      <c r="T31" s="13" t="str">
        <f t="shared" si="3"/>
        <v>-</v>
      </c>
      <c r="U31" s="13" t="str">
        <f t="shared" si="4"/>
        <v>-</v>
      </c>
      <c r="V31" s="14" t="str">
        <f t="shared" si="5"/>
        <v>-</v>
      </c>
      <c r="W31" s="14">
        <f t="shared" si="6"/>
        <v>0</v>
      </c>
      <c r="Y31" s="15" t="str">
        <f t="shared" si="7"/>
        <v>-</v>
      </c>
      <c r="Z31" s="15" t="str">
        <f t="shared" si="8"/>
        <v>-</v>
      </c>
      <c r="AA31" s="15" t="str">
        <f t="shared" si="9"/>
        <v>-</v>
      </c>
      <c r="AB31" s="15">
        <f t="shared" si="10"/>
        <v>0</v>
      </c>
      <c r="AD31" s="15" t="str">
        <f t="shared" si="11"/>
        <v>-</v>
      </c>
      <c r="AE31" s="15" t="str">
        <f t="shared" si="12"/>
        <v>-</v>
      </c>
      <c r="AF31" s="15" t="str">
        <f t="shared" si="13"/>
        <v>-</v>
      </c>
      <c r="AG31" s="15">
        <f t="shared" si="14"/>
        <v>0</v>
      </c>
      <c r="AJ31" s="15" t="str">
        <f t="shared" si="15"/>
        <v>-</v>
      </c>
      <c r="AK31" s="15" t="str">
        <f t="shared" si="16"/>
        <v>-</v>
      </c>
      <c r="AL31" s="15" t="str">
        <f t="shared" si="21"/>
        <v>-</v>
      </c>
      <c r="AM31" s="15">
        <f t="shared" si="17"/>
        <v>0</v>
      </c>
    </row>
    <row r="32" spans="1:39" ht="15.75" customHeight="1" x14ac:dyDescent="0.25">
      <c r="A32" s="35"/>
      <c r="B32" s="35"/>
      <c r="C32" s="35"/>
      <c r="D32" s="35"/>
      <c r="E32" s="35"/>
      <c r="F32" s="35"/>
      <c r="G32" s="35"/>
      <c r="H32" s="35"/>
      <c r="I32" s="32">
        <f t="shared" si="18"/>
        <v>0</v>
      </c>
      <c r="J32" s="15" t="e">
        <f>VLOOKUP(B32,EFs!$B$2:$C$23,2,FALSE)</f>
        <v>#N/A</v>
      </c>
      <c r="K32" s="32" t="e">
        <f t="shared" si="19"/>
        <v>#N/A</v>
      </c>
      <c r="L32" s="33" t="e">
        <f>IF(F32="yes",0,VLOOKUP(B32,EFs!$B$2:$D$23,3,FALSE))</f>
        <v>#N/A</v>
      </c>
      <c r="M32" s="46" t="e">
        <f t="shared" si="20"/>
        <v>#N/A</v>
      </c>
      <c r="N32" s="4"/>
      <c r="O32" s="4"/>
      <c r="P32" s="4"/>
      <c r="Q32" s="4"/>
      <c r="R32" s="34">
        <f t="shared" si="2"/>
        <v>0</v>
      </c>
      <c r="T32" s="13" t="str">
        <f t="shared" si="3"/>
        <v>-</v>
      </c>
      <c r="U32" s="13" t="str">
        <f t="shared" si="4"/>
        <v>-</v>
      </c>
      <c r="V32" s="14" t="str">
        <f t="shared" si="5"/>
        <v>-</v>
      </c>
      <c r="W32" s="14">
        <f t="shared" si="6"/>
        <v>0</v>
      </c>
      <c r="Y32" s="15" t="str">
        <f t="shared" si="7"/>
        <v>-</v>
      </c>
      <c r="Z32" s="15" t="str">
        <f t="shared" si="8"/>
        <v>-</v>
      </c>
      <c r="AA32" s="15" t="str">
        <f t="shared" si="9"/>
        <v>-</v>
      </c>
      <c r="AB32" s="15">
        <f t="shared" si="10"/>
        <v>0</v>
      </c>
      <c r="AD32" s="15" t="str">
        <f t="shared" si="11"/>
        <v>-</v>
      </c>
      <c r="AE32" s="15" t="str">
        <f t="shared" si="12"/>
        <v>-</v>
      </c>
      <c r="AF32" s="15" t="str">
        <f t="shared" si="13"/>
        <v>-</v>
      </c>
      <c r="AG32" s="15">
        <f t="shared" si="14"/>
        <v>0</v>
      </c>
      <c r="AJ32" s="15" t="str">
        <f t="shared" si="15"/>
        <v>-</v>
      </c>
      <c r="AK32" s="15" t="str">
        <f t="shared" si="16"/>
        <v>-</v>
      </c>
      <c r="AL32" s="15" t="str">
        <f t="shared" si="21"/>
        <v>-</v>
      </c>
      <c r="AM32" s="15">
        <f t="shared" si="17"/>
        <v>0</v>
      </c>
    </row>
    <row r="33" spans="1:39" ht="15.75" customHeight="1" x14ac:dyDescent="0.25">
      <c r="A33" s="35"/>
      <c r="B33" s="35"/>
      <c r="C33" s="35"/>
      <c r="D33" s="35"/>
      <c r="E33" s="35"/>
      <c r="F33" s="35"/>
      <c r="G33" s="35"/>
      <c r="H33" s="35"/>
      <c r="I33" s="32">
        <f t="shared" si="18"/>
        <v>0</v>
      </c>
      <c r="J33" s="15" t="e">
        <f>VLOOKUP(B33,EFs!$B$2:$C$23,2,FALSE)</f>
        <v>#N/A</v>
      </c>
      <c r="K33" s="32" t="e">
        <f t="shared" si="19"/>
        <v>#N/A</v>
      </c>
      <c r="L33" s="33" t="e">
        <f>IF(F33="yes",0,VLOOKUP(B33,EFs!$B$2:$D$23,3,FALSE))</f>
        <v>#N/A</v>
      </c>
      <c r="M33" s="46" t="e">
        <f t="shared" si="20"/>
        <v>#N/A</v>
      </c>
      <c r="N33" s="4"/>
      <c r="O33" s="4"/>
      <c r="P33" s="4"/>
      <c r="Q33" s="4"/>
      <c r="R33" s="34">
        <f t="shared" si="2"/>
        <v>0</v>
      </c>
      <c r="T33" s="13" t="str">
        <f t="shared" si="3"/>
        <v>-</v>
      </c>
      <c r="U33" s="13" t="str">
        <f t="shared" si="4"/>
        <v>-</v>
      </c>
      <c r="V33" s="14" t="str">
        <f t="shared" si="5"/>
        <v>-</v>
      </c>
      <c r="W33" s="14">
        <f t="shared" si="6"/>
        <v>0</v>
      </c>
      <c r="Y33" s="15" t="str">
        <f t="shared" si="7"/>
        <v>-</v>
      </c>
      <c r="Z33" s="15" t="str">
        <f t="shared" si="8"/>
        <v>-</v>
      </c>
      <c r="AA33" s="15" t="str">
        <f t="shared" si="9"/>
        <v>-</v>
      </c>
      <c r="AB33" s="15">
        <f t="shared" si="10"/>
        <v>0</v>
      </c>
      <c r="AD33" s="15" t="str">
        <f t="shared" si="11"/>
        <v>-</v>
      </c>
      <c r="AE33" s="15" t="str">
        <f t="shared" si="12"/>
        <v>-</v>
      </c>
      <c r="AF33" s="15" t="str">
        <f t="shared" si="13"/>
        <v>-</v>
      </c>
      <c r="AG33" s="15">
        <f t="shared" si="14"/>
        <v>0</v>
      </c>
      <c r="AJ33" s="15" t="str">
        <f t="shared" si="15"/>
        <v>-</v>
      </c>
      <c r="AK33" s="15" t="str">
        <f t="shared" si="16"/>
        <v>-</v>
      </c>
      <c r="AL33" s="15" t="str">
        <f t="shared" si="21"/>
        <v>-</v>
      </c>
      <c r="AM33" s="15">
        <f t="shared" si="17"/>
        <v>0</v>
      </c>
    </row>
    <row r="34" spans="1:39" x14ac:dyDescent="0.25">
      <c r="A34" s="35"/>
      <c r="B34" s="35"/>
      <c r="C34" s="35"/>
      <c r="D34" s="35"/>
      <c r="E34" s="35"/>
      <c r="F34" s="35"/>
      <c r="G34" s="35"/>
      <c r="H34" s="35"/>
      <c r="I34" s="32">
        <f t="shared" si="18"/>
        <v>0</v>
      </c>
      <c r="J34" s="15" t="e">
        <f>VLOOKUP(B34,EFs!$B$2:$C$23,2,FALSE)</f>
        <v>#N/A</v>
      </c>
      <c r="K34" s="32" t="e">
        <f t="shared" si="19"/>
        <v>#N/A</v>
      </c>
      <c r="L34" s="33" t="e">
        <f>IF(F34="yes",0,VLOOKUP(B34,EFs!$B$2:$D$23,3,FALSE))</f>
        <v>#N/A</v>
      </c>
      <c r="M34" s="46" t="e">
        <f t="shared" si="20"/>
        <v>#N/A</v>
      </c>
      <c r="N34" s="4"/>
      <c r="O34" s="4"/>
      <c r="P34" s="4"/>
      <c r="Q34" s="4"/>
      <c r="R34" s="34">
        <f t="shared" si="2"/>
        <v>0</v>
      </c>
      <c r="T34" s="13" t="str">
        <f t="shared" si="3"/>
        <v>-</v>
      </c>
      <c r="U34" s="13" t="str">
        <f t="shared" si="4"/>
        <v>-</v>
      </c>
      <c r="V34" s="14" t="str">
        <f t="shared" si="5"/>
        <v>-</v>
      </c>
      <c r="W34" s="14">
        <f t="shared" si="6"/>
        <v>0</v>
      </c>
      <c r="Y34" s="15" t="str">
        <f t="shared" si="7"/>
        <v>-</v>
      </c>
      <c r="Z34" s="15" t="str">
        <f t="shared" si="8"/>
        <v>-</v>
      </c>
      <c r="AA34" s="15" t="str">
        <f t="shared" si="9"/>
        <v>-</v>
      </c>
      <c r="AB34" s="15">
        <f t="shared" si="10"/>
        <v>0</v>
      </c>
      <c r="AD34" s="15" t="str">
        <f t="shared" si="11"/>
        <v>-</v>
      </c>
      <c r="AE34" s="15" t="str">
        <f t="shared" si="12"/>
        <v>-</v>
      </c>
      <c r="AF34" s="15" t="str">
        <f t="shared" si="13"/>
        <v>-</v>
      </c>
      <c r="AG34" s="15">
        <f t="shared" si="14"/>
        <v>0</v>
      </c>
      <c r="AJ34" s="15" t="str">
        <f t="shared" si="15"/>
        <v>-</v>
      </c>
      <c r="AK34" s="15" t="str">
        <f t="shared" si="16"/>
        <v>-</v>
      </c>
      <c r="AL34" s="15" t="str">
        <f t="shared" si="21"/>
        <v>-</v>
      </c>
      <c r="AM34" s="15">
        <f t="shared" si="17"/>
        <v>0</v>
      </c>
    </row>
    <row r="35" spans="1:39" x14ac:dyDescent="0.25">
      <c r="A35" s="35"/>
      <c r="B35" s="35"/>
      <c r="C35" s="35"/>
      <c r="D35" s="35"/>
      <c r="E35" s="35"/>
      <c r="F35" s="35"/>
      <c r="G35" s="35"/>
      <c r="H35" s="35"/>
      <c r="I35" s="32">
        <f t="shared" si="18"/>
        <v>0</v>
      </c>
      <c r="J35" s="15" t="e">
        <f>VLOOKUP(B35,EFs!$B$2:$C$23,2,FALSE)</f>
        <v>#N/A</v>
      </c>
      <c r="K35" s="32" t="e">
        <f t="shared" si="19"/>
        <v>#N/A</v>
      </c>
      <c r="L35" s="33" t="e">
        <f>IF(F35="yes",0,VLOOKUP(B35,EFs!$B$2:$D$23,3,FALSE))</f>
        <v>#N/A</v>
      </c>
      <c r="M35" s="46" t="e">
        <f t="shared" si="20"/>
        <v>#N/A</v>
      </c>
      <c r="N35" s="4"/>
      <c r="O35" s="4"/>
      <c r="P35" s="4"/>
      <c r="Q35" s="4"/>
      <c r="R35" s="34">
        <f t="shared" si="2"/>
        <v>0</v>
      </c>
      <c r="T35" s="13" t="str">
        <f t="shared" si="3"/>
        <v>-</v>
      </c>
      <c r="U35" s="13" t="str">
        <f t="shared" si="4"/>
        <v>-</v>
      </c>
      <c r="V35" s="14" t="str">
        <f t="shared" si="5"/>
        <v>-</v>
      </c>
      <c r="W35" s="14">
        <f t="shared" si="6"/>
        <v>0</v>
      </c>
      <c r="Y35" s="15" t="str">
        <f t="shared" si="7"/>
        <v>-</v>
      </c>
      <c r="Z35" s="15" t="str">
        <f t="shared" si="8"/>
        <v>-</v>
      </c>
      <c r="AA35" s="15" t="str">
        <f t="shared" si="9"/>
        <v>-</v>
      </c>
      <c r="AB35" s="15">
        <f t="shared" si="10"/>
        <v>0</v>
      </c>
      <c r="AD35" s="15" t="str">
        <f t="shared" si="11"/>
        <v>-</v>
      </c>
      <c r="AE35" s="15" t="str">
        <f t="shared" si="12"/>
        <v>-</v>
      </c>
      <c r="AF35" s="15" t="str">
        <f t="shared" si="13"/>
        <v>-</v>
      </c>
      <c r="AG35" s="15">
        <f t="shared" si="14"/>
        <v>0</v>
      </c>
      <c r="AJ35" s="15" t="str">
        <f t="shared" si="15"/>
        <v>-</v>
      </c>
      <c r="AK35" s="15" t="str">
        <f t="shared" si="16"/>
        <v>-</v>
      </c>
      <c r="AL35" s="15" t="str">
        <f t="shared" si="21"/>
        <v>-</v>
      </c>
      <c r="AM35" s="15">
        <f t="shared" si="17"/>
        <v>0</v>
      </c>
    </row>
    <row r="36" spans="1:39" x14ac:dyDescent="0.25">
      <c r="A36" s="35"/>
      <c r="B36" s="35"/>
      <c r="C36" s="35"/>
      <c r="D36" s="35"/>
      <c r="E36" s="35"/>
      <c r="F36" s="35"/>
      <c r="G36" s="35"/>
      <c r="H36" s="35"/>
      <c r="I36" s="32">
        <f t="shared" si="18"/>
        <v>0</v>
      </c>
      <c r="J36" s="15" t="e">
        <f>VLOOKUP(B36,EFs!$B$2:$C$23,2,FALSE)</f>
        <v>#N/A</v>
      </c>
      <c r="K36" s="32" t="e">
        <f t="shared" si="19"/>
        <v>#N/A</v>
      </c>
      <c r="L36" s="33" t="e">
        <f>IF(F36="yes",0,VLOOKUP(B36,EFs!$B$2:$D$23,3,FALSE))</f>
        <v>#N/A</v>
      </c>
      <c r="M36" s="46" t="e">
        <f t="shared" si="20"/>
        <v>#N/A</v>
      </c>
      <c r="N36" s="4"/>
      <c r="O36" s="4"/>
      <c r="P36" s="4"/>
      <c r="Q36" s="4"/>
      <c r="R36" s="34">
        <f t="shared" si="2"/>
        <v>0</v>
      </c>
      <c r="T36" s="13" t="str">
        <f t="shared" si="3"/>
        <v>-</v>
      </c>
      <c r="U36" s="13" t="str">
        <f t="shared" si="4"/>
        <v>-</v>
      </c>
      <c r="V36" s="14" t="str">
        <f t="shared" si="5"/>
        <v>-</v>
      </c>
      <c r="W36" s="14">
        <f t="shared" si="6"/>
        <v>0</v>
      </c>
      <c r="Y36" s="15" t="str">
        <f t="shared" si="7"/>
        <v>-</v>
      </c>
      <c r="Z36" s="15" t="str">
        <f t="shared" si="8"/>
        <v>-</v>
      </c>
      <c r="AA36" s="15" t="str">
        <f t="shared" si="9"/>
        <v>-</v>
      </c>
      <c r="AB36" s="15">
        <f t="shared" si="10"/>
        <v>0</v>
      </c>
      <c r="AD36" s="15" t="str">
        <f t="shared" si="11"/>
        <v>-</v>
      </c>
      <c r="AE36" s="15" t="str">
        <f t="shared" si="12"/>
        <v>-</v>
      </c>
      <c r="AF36" s="15" t="str">
        <f t="shared" si="13"/>
        <v>-</v>
      </c>
      <c r="AG36" s="15">
        <f t="shared" si="14"/>
        <v>0</v>
      </c>
      <c r="AJ36" s="15" t="str">
        <f t="shared" si="15"/>
        <v>-</v>
      </c>
      <c r="AK36" s="15" t="str">
        <f t="shared" si="16"/>
        <v>-</v>
      </c>
      <c r="AL36" s="15" t="str">
        <f t="shared" si="21"/>
        <v>-</v>
      </c>
      <c r="AM36" s="15">
        <f t="shared" si="17"/>
        <v>0</v>
      </c>
    </row>
    <row r="37" spans="1:39" x14ac:dyDescent="0.25">
      <c r="A37" s="35"/>
      <c r="B37" s="35"/>
      <c r="C37" s="35"/>
      <c r="D37" s="35"/>
      <c r="E37" s="35"/>
      <c r="F37" s="35"/>
      <c r="G37" s="35"/>
      <c r="H37" s="35"/>
      <c r="I37" s="32">
        <f t="shared" si="18"/>
        <v>0</v>
      </c>
      <c r="J37" s="15" t="e">
        <f>VLOOKUP(B37,EFs!$B$2:$C$23,2,FALSE)</f>
        <v>#N/A</v>
      </c>
      <c r="K37" s="32" t="e">
        <f t="shared" si="19"/>
        <v>#N/A</v>
      </c>
      <c r="L37" s="33" t="e">
        <f>IF(F37="yes",0,VLOOKUP(B37,EFs!$B$2:$D$23,3,FALSE))</f>
        <v>#N/A</v>
      </c>
      <c r="M37" s="46" t="e">
        <f t="shared" si="20"/>
        <v>#N/A</v>
      </c>
      <c r="N37" s="4"/>
      <c r="O37" s="4"/>
      <c r="P37" s="4"/>
      <c r="Q37" s="4"/>
      <c r="R37" s="34">
        <f t="shared" si="2"/>
        <v>0</v>
      </c>
      <c r="T37" s="13" t="str">
        <f t="shared" si="3"/>
        <v>-</v>
      </c>
      <c r="U37" s="13" t="str">
        <f t="shared" si="4"/>
        <v>-</v>
      </c>
      <c r="V37" s="14" t="str">
        <f t="shared" si="5"/>
        <v>-</v>
      </c>
      <c r="W37" s="14">
        <f t="shared" si="6"/>
        <v>0</v>
      </c>
      <c r="Y37" s="15" t="str">
        <f t="shared" si="7"/>
        <v>-</v>
      </c>
      <c r="Z37" s="15" t="str">
        <f t="shared" si="8"/>
        <v>-</v>
      </c>
      <c r="AA37" s="15" t="str">
        <f t="shared" si="9"/>
        <v>-</v>
      </c>
      <c r="AB37" s="15">
        <f t="shared" si="10"/>
        <v>0</v>
      </c>
      <c r="AD37" s="15" t="str">
        <f t="shared" si="11"/>
        <v>-</v>
      </c>
      <c r="AE37" s="15" t="str">
        <f t="shared" si="12"/>
        <v>-</v>
      </c>
      <c r="AF37" s="15" t="str">
        <f t="shared" si="13"/>
        <v>-</v>
      </c>
      <c r="AG37" s="15">
        <f t="shared" si="14"/>
        <v>0</v>
      </c>
      <c r="AJ37" s="15" t="str">
        <f t="shared" si="15"/>
        <v>-</v>
      </c>
      <c r="AK37" s="15" t="str">
        <f t="shared" si="16"/>
        <v>-</v>
      </c>
      <c r="AL37" s="15" t="str">
        <f t="shared" si="21"/>
        <v>-</v>
      </c>
      <c r="AM37" s="15">
        <f t="shared" si="17"/>
        <v>0</v>
      </c>
    </row>
    <row r="38" spans="1:39" x14ac:dyDescent="0.25">
      <c r="A38" s="35"/>
      <c r="B38" s="35"/>
      <c r="C38" s="35"/>
      <c r="D38" s="35"/>
      <c r="E38" s="35"/>
      <c r="F38" s="35"/>
      <c r="G38" s="35"/>
      <c r="H38" s="35"/>
      <c r="I38" s="32">
        <f t="shared" si="18"/>
        <v>0</v>
      </c>
      <c r="J38" s="15" t="e">
        <f>VLOOKUP(B38,EFs!$B$2:$C$23,2,FALSE)</f>
        <v>#N/A</v>
      </c>
      <c r="K38" s="32" t="e">
        <f t="shared" si="19"/>
        <v>#N/A</v>
      </c>
      <c r="L38" s="33" t="e">
        <f>IF(F38="yes",0,VLOOKUP(B38,EFs!$B$2:$D$23,3,FALSE))</f>
        <v>#N/A</v>
      </c>
      <c r="M38" s="46" t="e">
        <f t="shared" si="20"/>
        <v>#N/A</v>
      </c>
      <c r="N38" s="4"/>
      <c r="O38" s="4"/>
      <c r="P38" s="4"/>
      <c r="Q38" s="4"/>
      <c r="R38" s="34">
        <f t="shared" si="2"/>
        <v>0</v>
      </c>
      <c r="T38" s="13" t="str">
        <f t="shared" si="3"/>
        <v>-</v>
      </c>
      <c r="U38" s="13" t="str">
        <f t="shared" si="4"/>
        <v>-</v>
      </c>
      <c r="V38" s="14" t="str">
        <f t="shared" si="5"/>
        <v>-</v>
      </c>
      <c r="W38" s="14">
        <f t="shared" si="6"/>
        <v>0</v>
      </c>
      <c r="Y38" s="15" t="str">
        <f t="shared" si="7"/>
        <v>-</v>
      </c>
      <c r="Z38" s="15" t="str">
        <f t="shared" si="8"/>
        <v>-</v>
      </c>
      <c r="AA38" s="15" t="str">
        <f t="shared" si="9"/>
        <v>-</v>
      </c>
      <c r="AB38" s="15">
        <f t="shared" si="10"/>
        <v>0</v>
      </c>
      <c r="AD38" s="15" t="str">
        <f t="shared" si="11"/>
        <v>-</v>
      </c>
      <c r="AE38" s="15" t="str">
        <f t="shared" si="12"/>
        <v>-</v>
      </c>
      <c r="AF38" s="15" t="str">
        <f t="shared" si="13"/>
        <v>-</v>
      </c>
      <c r="AG38" s="15">
        <f t="shared" si="14"/>
        <v>0</v>
      </c>
      <c r="AJ38" s="15" t="str">
        <f t="shared" si="15"/>
        <v>-</v>
      </c>
      <c r="AK38" s="15" t="str">
        <f t="shared" si="16"/>
        <v>-</v>
      </c>
      <c r="AL38" s="15" t="str">
        <f t="shared" si="21"/>
        <v>-</v>
      </c>
      <c r="AM38" s="15">
        <f t="shared" si="17"/>
        <v>0</v>
      </c>
    </row>
    <row r="39" spans="1:39" x14ac:dyDescent="0.25">
      <c r="A39" s="35"/>
      <c r="B39" s="35"/>
      <c r="C39" s="35"/>
      <c r="D39" s="35"/>
      <c r="E39" s="35"/>
      <c r="F39" s="35"/>
      <c r="G39" s="35"/>
      <c r="H39" s="35"/>
      <c r="I39" s="32">
        <f t="shared" si="18"/>
        <v>0</v>
      </c>
      <c r="J39" s="15" t="e">
        <f>VLOOKUP(B39,EFs!$B$2:$C$23,2,FALSE)</f>
        <v>#N/A</v>
      </c>
      <c r="K39" s="32" t="e">
        <f t="shared" si="19"/>
        <v>#N/A</v>
      </c>
      <c r="L39" s="33" t="e">
        <f>IF(F39="yes",0,VLOOKUP(B39,EFs!$B$2:$D$23,3,FALSE))</f>
        <v>#N/A</v>
      </c>
      <c r="M39" s="46" t="e">
        <f t="shared" si="20"/>
        <v>#N/A</v>
      </c>
      <c r="N39" s="4"/>
      <c r="O39" s="4"/>
      <c r="P39" s="4"/>
      <c r="Q39" s="4"/>
      <c r="R39" s="34">
        <f t="shared" si="2"/>
        <v>0</v>
      </c>
      <c r="T39" s="13" t="str">
        <f t="shared" si="3"/>
        <v>-</v>
      </c>
      <c r="U39" s="13" t="str">
        <f t="shared" si="4"/>
        <v>-</v>
      </c>
      <c r="V39" s="14" t="str">
        <f t="shared" si="5"/>
        <v>-</v>
      </c>
      <c r="W39" s="14">
        <f t="shared" si="6"/>
        <v>0</v>
      </c>
      <c r="Y39" s="15" t="str">
        <f t="shared" si="7"/>
        <v>-</v>
      </c>
      <c r="Z39" s="15" t="str">
        <f t="shared" si="8"/>
        <v>-</v>
      </c>
      <c r="AA39" s="15" t="str">
        <f t="shared" si="9"/>
        <v>-</v>
      </c>
      <c r="AB39" s="15">
        <f t="shared" si="10"/>
        <v>0</v>
      </c>
      <c r="AD39" s="15" t="str">
        <f t="shared" si="11"/>
        <v>-</v>
      </c>
      <c r="AE39" s="15" t="str">
        <f t="shared" si="12"/>
        <v>-</v>
      </c>
      <c r="AF39" s="15" t="str">
        <f t="shared" si="13"/>
        <v>-</v>
      </c>
      <c r="AG39" s="15">
        <f t="shared" si="14"/>
        <v>0</v>
      </c>
      <c r="AJ39" s="15" t="str">
        <f t="shared" si="15"/>
        <v>-</v>
      </c>
      <c r="AK39" s="15" t="str">
        <f t="shared" si="16"/>
        <v>-</v>
      </c>
      <c r="AL39" s="15" t="str">
        <f t="shared" si="21"/>
        <v>-</v>
      </c>
      <c r="AM39" s="15">
        <f t="shared" si="17"/>
        <v>0</v>
      </c>
    </row>
    <row r="40" spans="1:39" x14ac:dyDescent="0.25">
      <c r="A40" s="35"/>
      <c r="B40" s="35"/>
      <c r="C40" s="35"/>
      <c r="D40" s="35"/>
      <c r="E40" s="35"/>
      <c r="F40" s="35"/>
      <c r="G40" s="35"/>
      <c r="H40" s="35"/>
      <c r="I40" s="32">
        <f t="shared" si="18"/>
        <v>0</v>
      </c>
      <c r="J40" s="15" t="e">
        <f>VLOOKUP(B40,EFs!$B$2:$C$23,2,FALSE)</f>
        <v>#N/A</v>
      </c>
      <c r="K40" s="32" t="e">
        <f t="shared" si="19"/>
        <v>#N/A</v>
      </c>
      <c r="L40" s="33" t="e">
        <f>IF(F40="yes",0,VLOOKUP(B40,EFs!$B$2:$D$23,3,FALSE))</f>
        <v>#N/A</v>
      </c>
      <c r="M40" s="46" t="e">
        <f t="shared" si="20"/>
        <v>#N/A</v>
      </c>
      <c r="N40" s="4"/>
      <c r="O40" s="4"/>
      <c r="P40" s="4"/>
      <c r="Q40" s="4"/>
      <c r="R40" s="34">
        <f t="shared" si="2"/>
        <v>0</v>
      </c>
      <c r="T40" s="13" t="str">
        <f t="shared" si="3"/>
        <v>-</v>
      </c>
      <c r="U40" s="13" t="str">
        <f t="shared" si="4"/>
        <v>-</v>
      </c>
      <c r="V40" s="14" t="str">
        <f t="shared" si="5"/>
        <v>-</v>
      </c>
      <c r="W40" s="14">
        <f t="shared" si="6"/>
        <v>0</v>
      </c>
      <c r="Y40" s="15" t="str">
        <f t="shared" si="7"/>
        <v>-</v>
      </c>
      <c r="Z40" s="15" t="str">
        <f t="shared" si="8"/>
        <v>-</v>
      </c>
      <c r="AA40" s="15" t="str">
        <f t="shared" si="9"/>
        <v>-</v>
      </c>
      <c r="AB40" s="15">
        <f t="shared" si="10"/>
        <v>0</v>
      </c>
      <c r="AD40" s="15" t="str">
        <f t="shared" si="11"/>
        <v>-</v>
      </c>
      <c r="AE40" s="15" t="str">
        <f t="shared" si="12"/>
        <v>-</v>
      </c>
      <c r="AF40" s="15" t="str">
        <f t="shared" si="13"/>
        <v>-</v>
      </c>
      <c r="AG40" s="15">
        <f t="shared" si="14"/>
        <v>0</v>
      </c>
      <c r="AJ40" s="15" t="str">
        <f t="shared" si="15"/>
        <v>-</v>
      </c>
      <c r="AK40" s="15" t="str">
        <f t="shared" si="16"/>
        <v>-</v>
      </c>
      <c r="AL40" s="15" t="str">
        <f t="shared" si="21"/>
        <v>-</v>
      </c>
      <c r="AM40" s="15">
        <f t="shared" si="17"/>
        <v>0</v>
      </c>
    </row>
    <row r="41" spans="1:39" x14ac:dyDescent="0.25">
      <c r="A41" s="35"/>
      <c r="B41" s="35"/>
      <c r="C41" s="35"/>
      <c r="D41" s="35"/>
      <c r="E41" s="35"/>
      <c r="F41" s="35"/>
      <c r="G41" s="35"/>
      <c r="H41" s="35"/>
      <c r="I41" s="32">
        <f t="shared" si="18"/>
        <v>0</v>
      </c>
      <c r="J41" s="15" t="e">
        <f>VLOOKUP(B41,EFs!$B$2:$C$23,2,FALSE)</f>
        <v>#N/A</v>
      </c>
      <c r="K41" s="32" t="e">
        <f t="shared" si="19"/>
        <v>#N/A</v>
      </c>
      <c r="L41" s="33" t="e">
        <f>IF(F41="yes",0,VLOOKUP(B41,EFs!$B$2:$D$23,3,FALSE))</f>
        <v>#N/A</v>
      </c>
      <c r="M41" s="46" t="e">
        <f t="shared" si="20"/>
        <v>#N/A</v>
      </c>
      <c r="N41" s="4"/>
      <c r="O41" s="4"/>
      <c r="P41" s="4"/>
      <c r="Q41" s="4"/>
      <c r="R41" s="34">
        <f t="shared" si="2"/>
        <v>0</v>
      </c>
      <c r="T41" s="13" t="str">
        <f t="shared" si="3"/>
        <v>-</v>
      </c>
      <c r="U41" s="13" t="str">
        <f t="shared" si="4"/>
        <v>-</v>
      </c>
      <c r="V41" s="14" t="str">
        <f t="shared" si="5"/>
        <v>-</v>
      </c>
      <c r="W41" s="14">
        <f t="shared" si="6"/>
        <v>0</v>
      </c>
      <c r="Y41" s="15" t="str">
        <f t="shared" si="7"/>
        <v>-</v>
      </c>
      <c r="Z41" s="15" t="str">
        <f t="shared" si="8"/>
        <v>-</v>
      </c>
      <c r="AA41" s="15" t="str">
        <f t="shared" si="9"/>
        <v>-</v>
      </c>
      <c r="AB41" s="15">
        <f t="shared" si="10"/>
        <v>0</v>
      </c>
      <c r="AD41" s="15" t="str">
        <f t="shared" si="11"/>
        <v>-</v>
      </c>
      <c r="AE41" s="15" t="str">
        <f t="shared" si="12"/>
        <v>-</v>
      </c>
      <c r="AF41" s="15" t="str">
        <f t="shared" si="13"/>
        <v>-</v>
      </c>
      <c r="AG41" s="15">
        <f t="shared" si="14"/>
        <v>0</v>
      </c>
      <c r="AJ41" s="15" t="str">
        <f t="shared" si="15"/>
        <v>-</v>
      </c>
      <c r="AK41" s="15" t="str">
        <f t="shared" si="16"/>
        <v>-</v>
      </c>
      <c r="AL41" s="15" t="str">
        <f t="shared" si="21"/>
        <v>-</v>
      </c>
      <c r="AM41" s="15">
        <f t="shared" si="17"/>
        <v>0</v>
      </c>
    </row>
    <row r="42" spans="1:39" x14ac:dyDescent="0.25">
      <c r="A42" s="35"/>
      <c r="B42" s="35"/>
      <c r="C42" s="35"/>
      <c r="D42" s="35"/>
      <c r="E42" s="35"/>
      <c r="F42" s="35"/>
      <c r="G42" s="35"/>
      <c r="H42" s="35"/>
      <c r="I42" s="32">
        <f t="shared" si="18"/>
        <v>0</v>
      </c>
      <c r="J42" s="15" t="e">
        <f>VLOOKUP(B42,EFs!$B$2:$C$23,2,FALSE)</f>
        <v>#N/A</v>
      </c>
      <c r="K42" s="32" t="e">
        <f t="shared" si="19"/>
        <v>#N/A</v>
      </c>
      <c r="L42" s="33" t="e">
        <f>IF(F42="yes",0,VLOOKUP(B42,EFs!$B$2:$D$23,3,FALSE))</f>
        <v>#N/A</v>
      </c>
      <c r="M42" s="46" t="e">
        <f t="shared" si="20"/>
        <v>#N/A</v>
      </c>
      <c r="N42" s="4"/>
      <c r="O42" s="4"/>
      <c r="P42" s="4"/>
      <c r="Q42" s="4"/>
      <c r="R42" s="34">
        <f t="shared" si="2"/>
        <v>0</v>
      </c>
      <c r="T42" s="13" t="str">
        <f t="shared" si="3"/>
        <v>-</v>
      </c>
      <c r="U42" s="13" t="str">
        <f t="shared" si="4"/>
        <v>-</v>
      </c>
      <c r="V42" s="14" t="str">
        <f t="shared" si="5"/>
        <v>-</v>
      </c>
      <c r="W42" s="14">
        <f t="shared" si="6"/>
        <v>0</v>
      </c>
      <c r="Y42" s="15" t="str">
        <f t="shared" si="7"/>
        <v>-</v>
      </c>
      <c r="Z42" s="15" t="str">
        <f t="shared" si="8"/>
        <v>-</v>
      </c>
      <c r="AA42" s="15" t="str">
        <f t="shared" si="9"/>
        <v>-</v>
      </c>
      <c r="AB42" s="15">
        <f t="shared" si="10"/>
        <v>0</v>
      </c>
      <c r="AD42" s="15" t="str">
        <f t="shared" si="11"/>
        <v>-</v>
      </c>
      <c r="AE42" s="15" t="str">
        <f t="shared" si="12"/>
        <v>-</v>
      </c>
      <c r="AF42" s="15" t="str">
        <f t="shared" si="13"/>
        <v>-</v>
      </c>
      <c r="AG42" s="15">
        <f t="shared" si="14"/>
        <v>0</v>
      </c>
      <c r="AJ42" s="15" t="str">
        <f t="shared" si="15"/>
        <v>-</v>
      </c>
      <c r="AK42" s="15" t="str">
        <f t="shared" si="16"/>
        <v>-</v>
      </c>
      <c r="AL42" s="15" t="str">
        <f t="shared" si="21"/>
        <v>-</v>
      </c>
      <c r="AM42" s="15">
        <f t="shared" si="17"/>
        <v>0</v>
      </c>
    </row>
    <row r="43" spans="1:39" x14ac:dyDescent="0.25">
      <c r="A43" s="35"/>
      <c r="B43" s="35"/>
      <c r="C43" s="35"/>
      <c r="D43" s="35"/>
      <c r="E43" s="35"/>
      <c r="F43" s="35"/>
      <c r="G43" s="35"/>
      <c r="H43" s="35"/>
      <c r="I43" s="32">
        <f t="shared" si="18"/>
        <v>0</v>
      </c>
      <c r="J43" s="15" t="e">
        <f>VLOOKUP(B43,EFs!$B$2:$C$23,2,FALSE)</f>
        <v>#N/A</v>
      </c>
      <c r="K43" s="32" t="e">
        <f t="shared" si="19"/>
        <v>#N/A</v>
      </c>
      <c r="L43" s="33" t="e">
        <f>IF(F43="yes",0,VLOOKUP(B43,EFs!$B$2:$D$23,3,FALSE))</f>
        <v>#N/A</v>
      </c>
      <c r="M43" s="46" t="e">
        <f t="shared" si="20"/>
        <v>#N/A</v>
      </c>
      <c r="N43" s="4"/>
      <c r="O43" s="4"/>
      <c r="P43" s="4"/>
      <c r="Q43" s="4"/>
      <c r="R43" s="34">
        <f t="shared" si="2"/>
        <v>0</v>
      </c>
      <c r="T43" s="13" t="str">
        <f t="shared" si="3"/>
        <v>-</v>
      </c>
      <c r="U43" s="13" t="str">
        <f t="shared" si="4"/>
        <v>-</v>
      </c>
      <c r="V43" s="14" t="str">
        <f t="shared" si="5"/>
        <v>-</v>
      </c>
      <c r="W43" s="14">
        <f t="shared" si="6"/>
        <v>0</v>
      </c>
      <c r="Y43" s="15" t="str">
        <f t="shared" si="7"/>
        <v>-</v>
      </c>
      <c r="Z43" s="15" t="str">
        <f t="shared" si="8"/>
        <v>-</v>
      </c>
      <c r="AA43" s="15" t="str">
        <f t="shared" si="9"/>
        <v>-</v>
      </c>
      <c r="AB43" s="15">
        <f t="shared" si="10"/>
        <v>0</v>
      </c>
      <c r="AD43" s="15" t="str">
        <f t="shared" si="11"/>
        <v>-</v>
      </c>
      <c r="AE43" s="15" t="str">
        <f t="shared" si="12"/>
        <v>-</v>
      </c>
      <c r="AF43" s="15" t="str">
        <f t="shared" si="13"/>
        <v>-</v>
      </c>
      <c r="AG43" s="15">
        <f t="shared" si="14"/>
        <v>0</v>
      </c>
      <c r="AJ43" s="15" t="str">
        <f t="shared" si="15"/>
        <v>-</v>
      </c>
      <c r="AK43" s="15" t="str">
        <f t="shared" si="16"/>
        <v>-</v>
      </c>
      <c r="AL43" s="15" t="str">
        <f t="shared" si="21"/>
        <v>-</v>
      </c>
      <c r="AM43" s="15">
        <f t="shared" si="17"/>
        <v>0</v>
      </c>
    </row>
    <row r="44" spans="1:39" x14ac:dyDescent="0.25">
      <c r="A44" s="35"/>
      <c r="B44" s="35"/>
      <c r="C44" s="35"/>
      <c r="D44" s="35"/>
      <c r="E44" s="35"/>
      <c r="F44" s="35"/>
      <c r="G44" s="35"/>
      <c r="H44" s="35"/>
      <c r="I44" s="32">
        <f t="shared" si="18"/>
        <v>0</v>
      </c>
      <c r="J44" s="15" t="e">
        <f>VLOOKUP(B44,EFs!$B$2:$C$23,2,FALSE)</f>
        <v>#N/A</v>
      </c>
      <c r="K44" s="32" t="e">
        <f t="shared" si="19"/>
        <v>#N/A</v>
      </c>
      <c r="L44" s="33" t="e">
        <f>IF(F44="yes",0,VLOOKUP(B44,EFs!$B$2:$D$23,3,FALSE))</f>
        <v>#N/A</v>
      </c>
      <c r="M44" s="46" t="e">
        <f t="shared" si="20"/>
        <v>#N/A</v>
      </c>
      <c r="N44" s="4"/>
      <c r="O44" s="4"/>
      <c r="P44" s="4"/>
      <c r="Q44" s="4"/>
      <c r="R44" s="34">
        <f t="shared" si="2"/>
        <v>0</v>
      </c>
      <c r="T44" s="13" t="str">
        <f t="shared" si="3"/>
        <v>-</v>
      </c>
      <c r="U44" s="13" t="str">
        <f t="shared" si="4"/>
        <v>-</v>
      </c>
      <c r="V44" s="14" t="str">
        <f t="shared" si="5"/>
        <v>-</v>
      </c>
      <c r="W44" s="14">
        <f t="shared" si="6"/>
        <v>0</v>
      </c>
      <c r="Y44" s="15" t="str">
        <f t="shared" si="7"/>
        <v>-</v>
      </c>
      <c r="Z44" s="15" t="str">
        <f t="shared" si="8"/>
        <v>-</v>
      </c>
      <c r="AA44" s="15" t="str">
        <f t="shared" si="9"/>
        <v>-</v>
      </c>
      <c r="AB44" s="15">
        <f t="shared" si="10"/>
        <v>0</v>
      </c>
      <c r="AD44" s="15" t="str">
        <f t="shared" si="11"/>
        <v>-</v>
      </c>
      <c r="AE44" s="15" t="str">
        <f t="shared" si="12"/>
        <v>-</v>
      </c>
      <c r="AF44" s="15" t="str">
        <f t="shared" si="13"/>
        <v>-</v>
      </c>
      <c r="AG44" s="15">
        <f t="shared" si="14"/>
        <v>0</v>
      </c>
      <c r="AJ44" s="15" t="str">
        <f t="shared" si="15"/>
        <v>-</v>
      </c>
      <c r="AK44" s="15" t="str">
        <f t="shared" si="16"/>
        <v>-</v>
      </c>
      <c r="AL44" s="15" t="str">
        <f t="shared" si="21"/>
        <v>-</v>
      </c>
      <c r="AM44" s="15">
        <f t="shared" si="17"/>
        <v>0</v>
      </c>
    </row>
    <row r="45" spans="1:39" x14ac:dyDescent="0.25">
      <c r="A45" s="35"/>
      <c r="B45" s="35"/>
      <c r="C45" s="35"/>
      <c r="D45" s="35"/>
      <c r="E45" s="35"/>
      <c r="F45" s="35"/>
      <c r="G45" s="35"/>
      <c r="H45" s="35"/>
      <c r="I45" s="32">
        <f t="shared" si="18"/>
        <v>0</v>
      </c>
      <c r="J45" s="15" t="e">
        <f>VLOOKUP(B45,EFs!$B$2:$C$23,2,FALSE)</f>
        <v>#N/A</v>
      </c>
      <c r="K45" s="32" t="e">
        <f t="shared" si="19"/>
        <v>#N/A</v>
      </c>
      <c r="L45" s="33" t="e">
        <f>IF(F45="yes",0,VLOOKUP(B45,EFs!$B$2:$D$23,3,FALSE))</f>
        <v>#N/A</v>
      </c>
      <c r="M45" s="46" t="e">
        <f t="shared" si="20"/>
        <v>#N/A</v>
      </c>
      <c r="N45" s="4"/>
      <c r="O45" s="4"/>
      <c r="P45" s="4"/>
      <c r="Q45" s="4"/>
      <c r="R45" s="34">
        <f t="shared" si="2"/>
        <v>0</v>
      </c>
      <c r="T45" s="13" t="str">
        <f t="shared" si="3"/>
        <v>-</v>
      </c>
      <c r="U45" s="13" t="str">
        <f t="shared" si="4"/>
        <v>-</v>
      </c>
      <c r="V45" s="14" t="str">
        <f t="shared" si="5"/>
        <v>-</v>
      </c>
      <c r="W45" s="14">
        <f t="shared" si="6"/>
        <v>0</v>
      </c>
      <c r="Y45" s="15" t="str">
        <f t="shared" si="7"/>
        <v>-</v>
      </c>
      <c r="Z45" s="15" t="str">
        <f t="shared" si="8"/>
        <v>-</v>
      </c>
      <c r="AA45" s="15" t="str">
        <f t="shared" si="9"/>
        <v>-</v>
      </c>
      <c r="AB45" s="15">
        <f t="shared" si="10"/>
        <v>0</v>
      </c>
      <c r="AD45" s="15" t="str">
        <f t="shared" si="11"/>
        <v>-</v>
      </c>
      <c r="AE45" s="15" t="str">
        <f t="shared" si="12"/>
        <v>-</v>
      </c>
      <c r="AF45" s="15" t="str">
        <f t="shared" si="13"/>
        <v>-</v>
      </c>
      <c r="AG45" s="15">
        <f t="shared" si="14"/>
        <v>0</v>
      </c>
      <c r="AJ45" s="15" t="str">
        <f t="shared" si="15"/>
        <v>-</v>
      </c>
      <c r="AK45" s="15" t="str">
        <f t="shared" si="16"/>
        <v>-</v>
      </c>
      <c r="AL45" s="15" t="str">
        <f t="shared" si="21"/>
        <v>-</v>
      </c>
      <c r="AM45" s="15">
        <f t="shared" si="17"/>
        <v>0</v>
      </c>
    </row>
    <row r="46" spans="1:39" x14ac:dyDescent="0.25">
      <c r="I46" s="7"/>
      <c r="J46" s="7"/>
      <c r="K46" s="7"/>
      <c r="L46" s="7"/>
      <c r="M46" s="7"/>
    </row>
    <row r="47" spans="1:39" x14ac:dyDescent="0.25">
      <c r="I47" s="7"/>
      <c r="J47" s="7"/>
      <c r="K47" s="7"/>
      <c r="L47" s="7"/>
      <c r="M47" s="7"/>
    </row>
    <row r="48" spans="1:39" x14ac:dyDescent="0.25">
      <c r="I48" s="7"/>
      <c r="J48" s="7"/>
      <c r="K48" s="7"/>
      <c r="L48" s="7"/>
      <c r="M48" s="7"/>
    </row>
    <row r="49" spans="9:13" x14ac:dyDescent="0.25">
      <c r="I49" s="7"/>
      <c r="J49" s="7"/>
      <c r="K49" s="7"/>
      <c r="L49" s="7"/>
      <c r="M49" s="7"/>
    </row>
    <row r="50" spans="9:13" x14ac:dyDescent="0.25">
      <c r="I50" s="7"/>
      <c r="J50" s="7"/>
      <c r="K50" s="7"/>
      <c r="L50" s="7"/>
      <c r="M50" s="7"/>
    </row>
    <row r="51" spans="9:13" x14ac:dyDescent="0.25">
      <c r="I51" s="7"/>
      <c r="J51" s="7"/>
      <c r="K51" s="7"/>
      <c r="L51" s="7"/>
      <c r="M51" s="7"/>
    </row>
    <row r="52" spans="9:13" x14ac:dyDescent="0.25">
      <c r="I52" s="7"/>
      <c r="J52" s="7"/>
      <c r="K52" s="7"/>
      <c r="L52" s="7"/>
      <c r="M52" s="7"/>
    </row>
    <row r="53" spans="9:13" x14ac:dyDescent="0.25">
      <c r="I53" s="7"/>
      <c r="J53" s="7"/>
      <c r="K53" s="7"/>
      <c r="L53" s="7"/>
      <c r="M53" s="7"/>
    </row>
    <row r="54" spans="9:13" x14ac:dyDescent="0.25">
      <c r="I54" s="7"/>
      <c r="J54" s="7"/>
      <c r="K54" s="7"/>
      <c r="L54" s="7"/>
      <c r="M54" s="7"/>
    </row>
    <row r="55" spans="9:13" x14ac:dyDescent="0.25">
      <c r="I55" s="7"/>
      <c r="J55" s="7"/>
      <c r="K55" s="7"/>
      <c r="L55" s="7"/>
      <c r="M55" s="7"/>
    </row>
    <row r="56" spans="9:13" x14ac:dyDescent="0.25">
      <c r="I56" s="7"/>
      <c r="J56" s="7"/>
      <c r="K56" s="7"/>
      <c r="L56" s="7"/>
      <c r="M56" s="7"/>
    </row>
    <row r="57" spans="9:13" x14ac:dyDescent="0.25">
      <c r="I57" s="7"/>
      <c r="J57" s="7"/>
      <c r="K57" s="7"/>
      <c r="L57" s="7"/>
      <c r="M57" s="7"/>
    </row>
    <row r="58" spans="9:13" x14ac:dyDescent="0.25">
      <c r="I58" s="7"/>
      <c r="J58" s="7"/>
      <c r="K58" s="7"/>
      <c r="L58" s="7"/>
      <c r="M58" s="7"/>
    </row>
    <row r="59" spans="9:13" x14ac:dyDescent="0.25">
      <c r="I59" s="7"/>
      <c r="J59" s="7"/>
      <c r="K59" s="7"/>
      <c r="L59" s="7"/>
      <c r="M59" s="7"/>
    </row>
    <row r="60" spans="9:13" x14ac:dyDescent="0.25">
      <c r="I60" s="7"/>
      <c r="J60" s="7"/>
      <c r="K60" s="7"/>
      <c r="L60" s="7"/>
      <c r="M60" s="7"/>
    </row>
    <row r="61" spans="9:13" x14ac:dyDescent="0.25">
      <c r="I61" s="7"/>
      <c r="J61" s="7"/>
      <c r="K61" s="7"/>
      <c r="L61" s="7"/>
      <c r="M61" s="7"/>
    </row>
    <row r="62" spans="9:13" x14ac:dyDescent="0.25">
      <c r="I62" s="7"/>
      <c r="J62" s="7"/>
      <c r="K62" s="7"/>
      <c r="L62" s="7"/>
      <c r="M62" s="7"/>
    </row>
    <row r="63" spans="9:13" x14ac:dyDescent="0.25">
      <c r="I63" s="7"/>
      <c r="J63" s="7"/>
      <c r="K63" s="7"/>
      <c r="L63" s="7"/>
      <c r="M63" s="7"/>
    </row>
    <row r="64" spans="9:13" x14ac:dyDescent="0.25">
      <c r="I64" s="7"/>
      <c r="J64" s="7"/>
      <c r="K64" s="7"/>
      <c r="L64" s="7"/>
      <c r="M64" s="7"/>
    </row>
    <row r="65" spans="9:13" x14ac:dyDescent="0.25">
      <c r="I65" s="7"/>
      <c r="J65" s="7"/>
      <c r="K65" s="7"/>
      <c r="L65" s="7"/>
      <c r="M65" s="7"/>
    </row>
    <row r="66" spans="9:13" x14ac:dyDescent="0.25">
      <c r="I66" s="7"/>
      <c r="J66" s="7"/>
      <c r="K66" s="7"/>
      <c r="L66" s="7"/>
      <c r="M66" s="7"/>
    </row>
    <row r="67" spans="9:13" x14ac:dyDescent="0.25">
      <c r="I67" s="7"/>
      <c r="J67" s="7"/>
      <c r="K67" s="7"/>
      <c r="L67" s="7"/>
      <c r="M67" s="7"/>
    </row>
    <row r="68" spans="9:13" x14ac:dyDescent="0.25">
      <c r="I68" s="7"/>
      <c r="J68" s="7"/>
      <c r="K68" s="7"/>
      <c r="L68" s="7"/>
      <c r="M68" s="7"/>
    </row>
    <row r="69" spans="9:13" x14ac:dyDescent="0.25">
      <c r="I69" s="7"/>
      <c r="J69" s="7"/>
      <c r="K69" s="7"/>
      <c r="L69" s="7"/>
      <c r="M69" s="7"/>
    </row>
    <row r="70" spans="9:13" x14ac:dyDescent="0.25">
      <c r="I70" s="7"/>
      <c r="J70" s="7"/>
      <c r="K70" s="7"/>
      <c r="L70" s="7"/>
      <c r="M70" s="7"/>
    </row>
    <row r="71" spans="9:13" x14ac:dyDescent="0.25">
      <c r="I71" s="7"/>
      <c r="J71" s="7"/>
      <c r="K71" s="7"/>
      <c r="L71" s="7"/>
      <c r="M71" s="7"/>
    </row>
    <row r="72" spans="9:13" x14ac:dyDescent="0.25">
      <c r="I72" s="7"/>
      <c r="J72" s="7"/>
      <c r="K72" s="7"/>
      <c r="L72" s="7"/>
      <c r="M72" s="7"/>
    </row>
    <row r="73" spans="9:13" x14ac:dyDescent="0.25">
      <c r="I73" s="7"/>
      <c r="J73" s="7"/>
      <c r="K73" s="7"/>
      <c r="L73" s="7"/>
      <c r="M73" s="7"/>
    </row>
    <row r="74" spans="9:13" x14ac:dyDescent="0.25">
      <c r="I74" s="7"/>
      <c r="J74" s="7"/>
      <c r="K74" s="7"/>
      <c r="L74" s="7"/>
      <c r="M74" s="7"/>
    </row>
    <row r="75" spans="9:13" x14ac:dyDescent="0.25">
      <c r="I75" s="7"/>
      <c r="J75" s="7"/>
      <c r="K75" s="7"/>
      <c r="L75" s="7"/>
      <c r="M75" s="7"/>
    </row>
    <row r="76" spans="9:13" x14ac:dyDescent="0.25">
      <c r="I76" s="7"/>
      <c r="J76" s="7"/>
      <c r="K76" s="7"/>
      <c r="L76" s="7"/>
      <c r="M76" s="7"/>
    </row>
    <row r="77" spans="9:13" x14ac:dyDescent="0.25">
      <c r="I77" s="7"/>
      <c r="J77" s="7"/>
      <c r="K77" s="7"/>
      <c r="L77" s="7"/>
      <c r="M77" s="7"/>
    </row>
    <row r="78" spans="9:13" x14ac:dyDescent="0.25">
      <c r="I78" s="7"/>
      <c r="J78" s="7"/>
      <c r="K78" s="7"/>
      <c r="L78" s="7"/>
      <c r="M78" s="7"/>
    </row>
    <row r="79" spans="9:13" x14ac:dyDescent="0.25">
      <c r="I79" s="7"/>
      <c r="J79" s="7"/>
      <c r="K79" s="7"/>
      <c r="L79" s="7"/>
      <c r="M79" s="7"/>
    </row>
    <row r="80" spans="9:13" x14ac:dyDescent="0.25">
      <c r="I80" s="7"/>
      <c r="J80" s="7"/>
      <c r="K80" s="7"/>
      <c r="L80" s="7"/>
      <c r="M80" s="7"/>
    </row>
    <row r="81" spans="9:13" x14ac:dyDescent="0.25">
      <c r="I81" s="7"/>
      <c r="J81" s="7"/>
      <c r="K81" s="7"/>
      <c r="L81" s="7"/>
      <c r="M81" s="7"/>
    </row>
    <row r="82" spans="9:13" x14ac:dyDescent="0.25">
      <c r="I82" s="7"/>
      <c r="J82" s="7"/>
      <c r="K82" s="7"/>
      <c r="L82" s="7"/>
      <c r="M82" s="7"/>
    </row>
    <row r="83" spans="9:13" x14ac:dyDescent="0.25">
      <c r="I83" s="7"/>
      <c r="J83" s="7"/>
      <c r="K83" s="7"/>
      <c r="L83" s="7"/>
      <c r="M83" s="7"/>
    </row>
    <row r="84" spans="9:13" x14ac:dyDescent="0.25">
      <c r="I84" s="7"/>
      <c r="J84" s="7"/>
      <c r="K84" s="7"/>
      <c r="L84" s="7"/>
      <c r="M84" s="7"/>
    </row>
    <row r="85" spans="9:13" x14ac:dyDescent="0.25">
      <c r="I85" s="7"/>
      <c r="J85" s="7"/>
      <c r="K85" s="7"/>
      <c r="L85" s="7"/>
      <c r="M85" s="7"/>
    </row>
    <row r="86" spans="9:13" x14ac:dyDescent="0.25">
      <c r="I86" s="7"/>
      <c r="J86" s="7"/>
      <c r="K86" s="7"/>
      <c r="L86" s="7"/>
      <c r="M86" s="7"/>
    </row>
    <row r="87" spans="9:13" x14ac:dyDescent="0.25">
      <c r="I87" s="7"/>
      <c r="J87" s="7"/>
      <c r="K87" s="7"/>
      <c r="L87" s="7"/>
      <c r="M87" s="7"/>
    </row>
    <row r="88" spans="9:13" x14ac:dyDescent="0.25">
      <c r="I88" s="7"/>
      <c r="J88" s="7"/>
      <c r="K88" s="7"/>
      <c r="L88" s="7"/>
      <c r="M88" s="7"/>
    </row>
    <row r="89" spans="9:13" x14ac:dyDescent="0.25">
      <c r="I89" s="7"/>
      <c r="J89" s="7"/>
      <c r="K89" s="7"/>
      <c r="L89" s="7"/>
      <c r="M89" s="7"/>
    </row>
    <row r="90" spans="9:13" x14ac:dyDescent="0.25">
      <c r="I90" s="7"/>
      <c r="J90" s="7"/>
      <c r="K90" s="7"/>
      <c r="L90" s="7"/>
      <c r="M90" s="7"/>
    </row>
    <row r="91" spans="9:13" x14ac:dyDescent="0.25">
      <c r="I91" s="7"/>
      <c r="J91" s="7"/>
      <c r="K91" s="7"/>
      <c r="L91" s="7"/>
      <c r="M91" s="7"/>
    </row>
    <row r="92" spans="9:13" x14ac:dyDescent="0.25">
      <c r="I92" s="7"/>
      <c r="J92" s="7"/>
      <c r="K92" s="7"/>
      <c r="L92" s="7"/>
      <c r="M92" s="7"/>
    </row>
    <row r="93" spans="9:13" x14ac:dyDescent="0.25">
      <c r="I93" s="7"/>
      <c r="J93" s="7"/>
      <c r="K93" s="7"/>
      <c r="L93" s="7"/>
      <c r="M93" s="7"/>
    </row>
    <row r="94" spans="9:13" x14ac:dyDescent="0.25">
      <c r="I94" s="7"/>
      <c r="J94" s="7"/>
      <c r="K94" s="7"/>
      <c r="L94" s="7"/>
      <c r="M94" s="7"/>
    </row>
    <row r="95" spans="9:13" x14ac:dyDescent="0.25">
      <c r="I95" s="7"/>
      <c r="J95" s="7"/>
      <c r="K95" s="7"/>
      <c r="L95" s="7"/>
      <c r="M95" s="7"/>
    </row>
    <row r="96" spans="9:13" x14ac:dyDescent="0.25">
      <c r="I96" s="7"/>
      <c r="J96" s="7"/>
      <c r="K96" s="7"/>
      <c r="L96" s="7"/>
      <c r="M96" s="7"/>
    </row>
    <row r="97" spans="9:13" x14ac:dyDescent="0.25">
      <c r="I97" s="7"/>
      <c r="J97" s="7"/>
      <c r="K97" s="7"/>
      <c r="L97" s="7"/>
      <c r="M97" s="7"/>
    </row>
    <row r="98" spans="9:13" x14ac:dyDescent="0.25">
      <c r="I98" s="7"/>
      <c r="J98" s="7"/>
      <c r="K98" s="7"/>
      <c r="L98" s="7"/>
      <c r="M98" s="7"/>
    </row>
    <row r="99" spans="9:13" x14ac:dyDescent="0.25">
      <c r="I99" s="7"/>
      <c r="J99" s="7"/>
      <c r="K99" s="7"/>
      <c r="L99" s="7"/>
      <c r="M99" s="7"/>
    </row>
    <row r="100" spans="9:13" x14ac:dyDescent="0.25">
      <c r="I100" s="7"/>
      <c r="J100" s="7"/>
      <c r="K100" s="7"/>
      <c r="L100" s="7"/>
      <c r="M100" s="7"/>
    </row>
    <row r="101" spans="9:13" x14ac:dyDescent="0.25">
      <c r="I101" s="7"/>
      <c r="J101" s="7"/>
      <c r="K101" s="7"/>
      <c r="L101" s="7"/>
      <c r="M101" s="7"/>
    </row>
    <row r="102" spans="9:13" x14ac:dyDescent="0.25">
      <c r="I102" s="7"/>
      <c r="J102" s="7"/>
      <c r="K102" s="7"/>
      <c r="L102" s="7"/>
      <c r="M102" s="7"/>
    </row>
    <row r="103" spans="9:13" x14ac:dyDescent="0.25">
      <c r="I103" s="7"/>
      <c r="J103" s="7"/>
      <c r="K103" s="7"/>
      <c r="L103" s="7"/>
      <c r="M103" s="7"/>
    </row>
    <row r="104" spans="9:13" x14ac:dyDescent="0.25">
      <c r="I104" s="7"/>
      <c r="J104" s="7"/>
      <c r="K104" s="7"/>
      <c r="L104" s="7"/>
      <c r="M104" s="7"/>
    </row>
    <row r="105" spans="9:13" x14ac:dyDescent="0.25">
      <c r="I105" s="7"/>
      <c r="J105" s="7"/>
      <c r="K105" s="7"/>
      <c r="L105" s="7"/>
      <c r="M105" s="7"/>
    </row>
    <row r="106" spans="9:13" x14ac:dyDescent="0.25">
      <c r="I106" s="7"/>
      <c r="J106" s="7"/>
      <c r="K106" s="7"/>
      <c r="L106" s="7"/>
      <c r="M106" s="7"/>
    </row>
    <row r="107" spans="9:13" x14ac:dyDescent="0.25">
      <c r="I107" s="7"/>
      <c r="J107" s="7"/>
      <c r="K107" s="7"/>
      <c r="L107" s="7"/>
      <c r="M107" s="7"/>
    </row>
    <row r="108" spans="9:13" x14ac:dyDescent="0.25">
      <c r="I108" s="7"/>
      <c r="J108" s="7"/>
      <c r="K108" s="7"/>
      <c r="L108" s="7"/>
      <c r="M108" s="7"/>
    </row>
    <row r="109" spans="9:13" x14ac:dyDescent="0.25">
      <c r="I109" s="7"/>
      <c r="J109" s="7"/>
      <c r="K109" s="7"/>
      <c r="L109" s="7"/>
      <c r="M109" s="7"/>
    </row>
    <row r="110" spans="9:13" x14ac:dyDescent="0.25">
      <c r="I110" s="7"/>
      <c r="J110" s="7"/>
      <c r="K110" s="7"/>
      <c r="L110" s="7"/>
      <c r="M110" s="7"/>
    </row>
    <row r="111" spans="9:13" x14ac:dyDescent="0.25">
      <c r="I111" s="7"/>
      <c r="J111" s="7"/>
      <c r="K111" s="7"/>
      <c r="L111" s="7"/>
      <c r="M111" s="7"/>
    </row>
    <row r="112" spans="9:13" x14ac:dyDescent="0.25">
      <c r="I112" s="7"/>
      <c r="J112" s="7"/>
      <c r="K112" s="7"/>
      <c r="L112" s="7"/>
      <c r="M112" s="7"/>
    </row>
    <row r="113" spans="9:13" x14ac:dyDescent="0.25">
      <c r="I113" s="7"/>
      <c r="J113" s="7"/>
      <c r="K113" s="7"/>
      <c r="L113" s="7"/>
      <c r="M113" s="7"/>
    </row>
    <row r="114" spans="9:13" x14ac:dyDescent="0.25">
      <c r="I114" s="7"/>
      <c r="J114" s="7"/>
      <c r="K114" s="7"/>
      <c r="L114" s="7"/>
      <c r="M114" s="7"/>
    </row>
    <row r="115" spans="9:13" x14ac:dyDescent="0.25">
      <c r="I115" s="7"/>
      <c r="J115" s="7"/>
      <c r="K115" s="7"/>
      <c r="L115" s="7"/>
      <c r="M115" s="7"/>
    </row>
    <row r="116" spans="9:13" x14ac:dyDescent="0.25">
      <c r="I116" s="7"/>
      <c r="J116" s="7"/>
      <c r="K116" s="7"/>
      <c r="L116" s="7"/>
      <c r="M116" s="7"/>
    </row>
    <row r="117" spans="9:13" x14ac:dyDescent="0.25">
      <c r="I117" s="7"/>
      <c r="J117" s="7"/>
      <c r="K117" s="7"/>
      <c r="L117" s="7"/>
      <c r="M117" s="7"/>
    </row>
    <row r="118" spans="9:13" x14ac:dyDescent="0.25">
      <c r="I118" s="7"/>
      <c r="J118" s="7"/>
      <c r="K118" s="7"/>
      <c r="L118" s="7"/>
      <c r="M118" s="7"/>
    </row>
    <row r="119" spans="9:13" x14ac:dyDescent="0.25">
      <c r="I119" s="7"/>
      <c r="J119" s="7"/>
      <c r="K119" s="7"/>
      <c r="L119" s="7"/>
      <c r="M119" s="7"/>
    </row>
    <row r="120" spans="9:13" x14ac:dyDescent="0.25">
      <c r="I120" s="7"/>
      <c r="J120" s="7"/>
      <c r="K120" s="7"/>
      <c r="L120" s="7"/>
      <c r="M120" s="7"/>
    </row>
    <row r="121" spans="9:13" x14ac:dyDescent="0.25">
      <c r="I121" s="7"/>
      <c r="J121" s="7"/>
      <c r="K121" s="7"/>
      <c r="L121" s="7"/>
      <c r="M121" s="7"/>
    </row>
    <row r="122" spans="9:13" x14ac:dyDescent="0.25">
      <c r="I122" s="7"/>
      <c r="J122" s="7"/>
      <c r="K122" s="7"/>
      <c r="L122" s="7"/>
      <c r="M122" s="7"/>
    </row>
    <row r="123" spans="9:13" x14ac:dyDescent="0.25">
      <c r="I123" s="7"/>
      <c r="J123" s="7"/>
      <c r="K123" s="7"/>
      <c r="L123" s="7"/>
      <c r="M123" s="7"/>
    </row>
    <row r="124" spans="9:13" x14ac:dyDescent="0.25">
      <c r="I124" s="7"/>
      <c r="J124" s="7"/>
      <c r="K124" s="7"/>
      <c r="L124" s="7"/>
      <c r="M124" s="7"/>
    </row>
    <row r="125" spans="9:13" x14ac:dyDescent="0.25">
      <c r="I125" s="7"/>
      <c r="J125" s="7"/>
      <c r="K125" s="7"/>
      <c r="L125" s="7"/>
      <c r="M125" s="7"/>
    </row>
    <row r="126" spans="9:13" x14ac:dyDescent="0.25">
      <c r="I126" s="7"/>
      <c r="J126" s="7"/>
      <c r="K126" s="7"/>
      <c r="L126" s="7"/>
      <c r="M126" s="7"/>
    </row>
    <row r="127" spans="9:13" x14ac:dyDescent="0.25">
      <c r="I127" s="7"/>
      <c r="J127" s="7"/>
      <c r="K127" s="7"/>
      <c r="L127" s="7"/>
      <c r="M127" s="7"/>
    </row>
    <row r="128" spans="9:13" x14ac:dyDescent="0.25">
      <c r="I128" s="7"/>
      <c r="J128" s="7"/>
      <c r="K128" s="7"/>
      <c r="L128" s="7"/>
      <c r="M128" s="7"/>
    </row>
    <row r="129" spans="9:13" x14ac:dyDescent="0.25">
      <c r="I129" s="7"/>
      <c r="J129" s="7"/>
      <c r="K129" s="7"/>
      <c r="L129" s="7"/>
      <c r="M129" s="7"/>
    </row>
    <row r="130" spans="9:13" x14ac:dyDescent="0.25">
      <c r="I130" s="7"/>
      <c r="J130" s="7"/>
      <c r="K130" s="7"/>
      <c r="L130" s="7"/>
      <c r="M130" s="7"/>
    </row>
    <row r="131" spans="9:13" x14ac:dyDescent="0.25">
      <c r="I131" s="7"/>
      <c r="J131" s="7"/>
      <c r="K131" s="7"/>
      <c r="L131" s="7"/>
      <c r="M131" s="7"/>
    </row>
    <row r="132" spans="9:13" x14ac:dyDescent="0.25">
      <c r="I132" s="7"/>
      <c r="J132" s="7"/>
      <c r="K132" s="7"/>
      <c r="L132" s="7"/>
      <c r="M132" s="7"/>
    </row>
    <row r="133" spans="9:13" x14ac:dyDescent="0.25">
      <c r="I133" s="7"/>
      <c r="J133" s="7"/>
      <c r="K133" s="7"/>
      <c r="L133" s="7"/>
      <c r="M133" s="7"/>
    </row>
    <row r="134" spans="9:13" x14ac:dyDescent="0.25">
      <c r="I134" s="7"/>
      <c r="J134" s="7"/>
      <c r="K134" s="7"/>
      <c r="L134" s="7"/>
      <c r="M134" s="7"/>
    </row>
    <row r="135" spans="9:13" x14ac:dyDescent="0.25">
      <c r="I135" s="7"/>
      <c r="J135" s="7"/>
      <c r="K135" s="7"/>
      <c r="L135" s="7"/>
      <c r="M135" s="7"/>
    </row>
    <row r="136" spans="9:13" x14ac:dyDescent="0.25">
      <c r="I136" s="7"/>
      <c r="J136" s="7"/>
      <c r="K136" s="7"/>
      <c r="L136" s="7"/>
      <c r="M136" s="7"/>
    </row>
    <row r="137" spans="9:13" x14ac:dyDescent="0.25">
      <c r="I137" s="7"/>
      <c r="J137" s="7"/>
      <c r="K137" s="7"/>
      <c r="L137" s="7"/>
      <c r="M137" s="7"/>
    </row>
    <row r="138" spans="9:13" x14ac:dyDescent="0.25">
      <c r="I138" s="7"/>
      <c r="J138" s="7"/>
      <c r="K138" s="7"/>
      <c r="L138" s="7"/>
      <c r="M138" s="7"/>
    </row>
    <row r="139" spans="9:13" x14ac:dyDescent="0.25">
      <c r="I139" s="7"/>
      <c r="J139" s="7"/>
      <c r="K139" s="7"/>
      <c r="L139" s="7"/>
      <c r="M139" s="7"/>
    </row>
    <row r="140" spans="9:13" x14ac:dyDescent="0.25">
      <c r="I140" s="7"/>
      <c r="J140" s="7"/>
      <c r="K140" s="7"/>
      <c r="L140" s="7"/>
      <c r="M140" s="7"/>
    </row>
    <row r="141" spans="9:13" x14ac:dyDescent="0.25">
      <c r="I141" s="7"/>
      <c r="J141" s="7"/>
      <c r="K141" s="7"/>
      <c r="L141" s="7"/>
      <c r="M141" s="7"/>
    </row>
    <row r="142" spans="9:13" x14ac:dyDescent="0.25">
      <c r="I142" s="7"/>
      <c r="J142" s="7"/>
      <c r="K142" s="7"/>
      <c r="L142" s="7"/>
      <c r="M142" s="7"/>
    </row>
    <row r="143" spans="9:13" x14ac:dyDescent="0.25">
      <c r="I143" s="7"/>
      <c r="J143" s="7"/>
      <c r="K143" s="7"/>
      <c r="L143" s="7"/>
      <c r="M143" s="7"/>
    </row>
    <row r="144" spans="9:13" x14ac:dyDescent="0.25">
      <c r="I144" s="7"/>
      <c r="J144" s="7"/>
      <c r="K144" s="7"/>
      <c r="L144" s="7"/>
      <c r="M144" s="7"/>
    </row>
    <row r="145" spans="9:13" x14ac:dyDescent="0.25">
      <c r="I145" s="7"/>
      <c r="J145" s="7"/>
      <c r="K145" s="7"/>
      <c r="L145" s="7"/>
      <c r="M145" s="7"/>
    </row>
    <row r="146" spans="9:13" x14ac:dyDescent="0.25">
      <c r="I146" s="7"/>
      <c r="J146" s="7"/>
      <c r="K146" s="7"/>
      <c r="L146" s="7"/>
      <c r="M146" s="7"/>
    </row>
    <row r="147" spans="9:13" x14ac:dyDescent="0.25">
      <c r="I147" s="7"/>
      <c r="J147" s="7"/>
      <c r="K147" s="7"/>
      <c r="L147" s="7"/>
      <c r="M147" s="7"/>
    </row>
    <row r="148" spans="9:13" x14ac:dyDescent="0.25">
      <c r="I148" s="7"/>
      <c r="J148" s="7"/>
      <c r="K148" s="7"/>
      <c r="L148" s="7"/>
      <c r="M148" s="7"/>
    </row>
    <row r="149" spans="9:13" x14ac:dyDescent="0.25">
      <c r="I149" s="7"/>
      <c r="J149" s="7"/>
      <c r="K149" s="7"/>
      <c r="L149" s="7"/>
      <c r="M149" s="7"/>
    </row>
    <row r="150" spans="9:13" x14ac:dyDescent="0.25">
      <c r="I150" s="7"/>
      <c r="J150" s="7"/>
      <c r="K150" s="7"/>
      <c r="L150" s="7"/>
      <c r="M150" s="7"/>
    </row>
    <row r="151" spans="9:13" x14ac:dyDescent="0.25">
      <c r="I151" s="7"/>
      <c r="J151" s="7"/>
      <c r="K151" s="7"/>
      <c r="L151" s="7"/>
      <c r="M151" s="7"/>
    </row>
    <row r="152" spans="9:13" x14ac:dyDescent="0.25">
      <c r="I152" s="7"/>
      <c r="J152" s="7"/>
      <c r="K152" s="7"/>
      <c r="L152" s="7"/>
      <c r="M152" s="7"/>
    </row>
    <row r="153" spans="9:13" x14ac:dyDescent="0.25">
      <c r="I153" s="7"/>
      <c r="J153" s="7"/>
      <c r="K153" s="7"/>
      <c r="L153" s="7"/>
      <c r="M153" s="7"/>
    </row>
    <row r="154" spans="9:13" x14ac:dyDescent="0.25">
      <c r="I154" s="7"/>
      <c r="J154" s="7"/>
      <c r="K154" s="7"/>
      <c r="L154" s="7"/>
      <c r="M154" s="7"/>
    </row>
    <row r="155" spans="9:13" x14ac:dyDescent="0.25">
      <c r="I155" s="7"/>
      <c r="J155" s="7"/>
      <c r="K155" s="7"/>
      <c r="L155" s="7"/>
      <c r="M155" s="7"/>
    </row>
    <row r="156" spans="9:13" x14ac:dyDescent="0.25">
      <c r="I156" s="7"/>
      <c r="J156" s="7"/>
      <c r="K156" s="7"/>
      <c r="L156" s="7"/>
      <c r="M156" s="7"/>
    </row>
    <row r="157" spans="9:13" x14ac:dyDescent="0.25">
      <c r="I157" s="7"/>
      <c r="J157" s="7"/>
      <c r="K157" s="7"/>
      <c r="L157" s="7"/>
      <c r="M157" s="7"/>
    </row>
    <row r="158" spans="9:13" x14ac:dyDescent="0.25">
      <c r="I158" s="7"/>
      <c r="J158" s="7"/>
      <c r="K158" s="7"/>
      <c r="L158" s="7"/>
      <c r="M158" s="7"/>
    </row>
    <row r="159" spans="9:13" x14ac:dyDescent="0.25">
      <c r="I159" s="7"/>
      <c r="J159" s="7"/>
      <c r="K159" s="7"/>
      <c r="L159" s="7"/>
      <c r="M159" s="7"/>
    </row>
    <row r="160" spans="9:13" x14ac:dyDescent="0.25">
      <c r="I160" s="7"/>
      <c r="J160" s="7"/>
      <c r="K160" s="7"/>
      <c r="L160" s="7"/>
      <c r="M160" s="7"/>
    </row>
    <row r="161" spans="9:13" x14ac:dyDescent="0.25">
      <c r="I161" s="7"/>
      <c r="J161" s="7"/>
      <c r="K161" s="7"/>
      <c r="L161" s="7"/>
      <c r="M161" s="7"/>
    </row>
    <row r="162" spans="9:13" x14ac:dyDescent="0.25">
      <c r="I162" s="7"/>
      <c r="J162" s="7"/>
      <c r="K162" s="7"/>
      <c r="L162" s="7"/>
      <c r="M162" s="7"/>
    </row>
    <row r="163" spans="9:13" x14ac:dyDescent="0.25">
      <c r="I163" s="7"/>
      <c r="J163" s="7"/>
      <c r="K163" s="7"/>
      <c r="L163" s="7"/>
      <c r="M163" s="7"/>
    </row>
    <row r="164" spans="9:13" x14ac:dyDescent="0.25">
      <c r="I164" s="7"/>
      <c r="J164" s="7"/>
      <c r="K164" s="7"/>
      <c r="L164" s="7"/>
      <c r="M164" s="7"/>
    </row>
    <row r="165" spans="9:13" x14ac:dyDescent="0.25">
      <c r="I165" s="7"/>
      <c r="J165" s="7"/>
      <c r="K165" s="7"/>
      <c r="L165" s="7"/>
      <c r="M165" s="7"/>
    </row>
    <row r="166" spans="9:13" x14ac:dyDescent="0.25">
      <c r="I166" s="7"/>
      <c r="J166" s="7"/>
      <c r="K166" s="7"/>
      <c r="L166" s="7"/>
      <c r="M166" s="7"/>
    </row>
    <row r="167" spans="9:13" x14ac:dyDescent="0.25">
      <c r="I167" s="7"/>
      <c r="J167" s="7"/>
      <c r="K167" s="7"/>
      <c r="L167" s="7"/>
      <c r="M167" s="7"/>
    </row>
    <row r="168" spans="9:13" x14ac:dyDescent="0.25">
      <c r="I168" s="7"/>
      <c r="J168" s="7"/>
      <c r="K168" s="7"/>
      <c r="L168" s="7"/>
      <c r="M168" s="7"/>
    </row>
    <row r="169" spans="9:13" x14ac:dyDescent="0.25">
      <c r="I169" s="7"/>
      <c r="J169" s="7"/>
      <c r="K169" s="7"/>
      <c r="L169" s="7"/>
      <c r="M169" s="7"/>
    </row>
    <row r="170" spans="9:13" x14ac:dyDescent="0.25">
      <c r="I170" s="7"/>
      <c r="J170" s="7"/>
      <c r="K170" s="7"/>
      <c r="L170" s="7"/>
      <c r="M170" s="7"/>
    </row>
    <row r="171" spans="9:13" x14ac:dyDescent="0.25">
      <c r="I171" s="7"/>
      <c r="J171" s="7"/>
      <c r="K171" s="7"/>
      <c r="L171" s="7"/>
      <c r="M171" s="7"/>
    </row>
    <row r="172" spans="9:13" x14ac:dyDescent="0.25">
      <c r="I172" s="7"/>
      <c r="J172" s="7"/>
      <c r="K172" s="7"/>
      <c r="L172" s="7"/>
      <c r="M172" s="7"/>
    </row>
    <row r="173" spans="9:13" x14ac:dyDescent="0.25">
      <c r="I173" s="7"/>
      <c r="J173" s="7"/>
      <c r="K173" s="7"/>
      <c r="L173" s="7"/>
      <c r="M173" s="7"/>
    </row>
    <row r="174" spans="9:13" x14ac:dyDescent="0.25">
      <c r="I174" s="7"/>
      <c r="J174" s="7"/>
      <c r="K174" s="7"/>
      <c r="L174" s="7"/>
      <c r="M174" s="7"/>
    </row>
    <row r="175" spans="9:13" x14ac:dyDescent="0.25">
      <c r="I175" s="7"/>
      <c r="J175" s="7"/>
      <c r="K175" s="7"/>
      <c r="L175" s="7"/>
      <c r="M175" s="7"/>
    </row>
    <row r="176" spans="9:13" x14ac:dyDescent="0.25">
      <c r="I176" s="7"/>
      <c r="J176" s="7"/>
      <c r="K176" s="7"/>
      <c r="L176" s="7"/>
      <c r="M176" s="7"/>
    </row>
    <row r="177" spans="9:13" x14ac:dyDescent="0.25">
      <c r="I177" s="7"/>
      <c r="J177" s="7"/>
      <c r="K177" s="7"/>
      <c r="L177" s="7"/>
      <c r="M177" s="7"/>
    </row>
    <row r="178" spans="9:13" x14ac:dyDescent="0.25">
      <c r="I178" s="7"/>
      <c r="J178" s="7"/>
      <c r="K178" s="7"/>
      <c r="L178" s="7"/>
      <c r="M178" s="7"/>
    </row>
    <row r="179" spans="9:13" x14ac:dyDescent="0.25">
      <c r="I179" s="7"/>
      <c r="J179" s="7"/>
      <c r="K179" s="7"/>
      <c r="L179" s="7"/>
      <c r="M179" s="7"/>
    </row>
    <row r="180" spans="9:13" x14ac:dyDescent="0.25">
      <c r="I180" s="7"/>
      <c r="J180" s="7"/>
      <c r="K180" s="7"/>
      <c r="L180" s="7"/>
      <c r="M180" s="7"/>
    </row>
    <row r="181" spans="9:13" x14ac:dyDescent="0.25">
      <c r="I181" s="7"/>
      <c r="J181" s="7"/>
      <c r="K181" s="7"/>
      <c r="L181" s="7"/>
      <c r="M181" s="7"/>
    </row>
    <row r="182" spans="9:13" x14ac:dyDescent="0.25">
      <c r="I182" s="7"/>
      <c r="J182" s="7"/>
      <c r="K182" s="7"/>
      <c r="L182" s="7"/>
      <c r="M182" s="7"/>
    </row>
    <row r="183" spans="9:13" x14ac:dyDescent="0.25">
      <c r="I183" s="7"/>
      <c r="J183" s="7"/>
      <c r="K183" s="7"/>
      <c r="L183" s="7"/>
      <c r="M183" s="7"/>
    </row>
    <row r="184" spans="9:13" x14ac:dyDescent="0.25">
      <c r="I184" s="7"/>
      <c r="J184" s="7"/>
      <c r="K184" s="7"/>
      <c r="L184" s="7"/>
      <c r="M184" s="7"/>
    </row>
    <row r="185" spans="9:13" x14ac:dyDescent="0.25">
      <c r="I185" s="7"/>
      <c r="J185" s="7"/>
      <c r="K185" s="7"/>
      <c r="L185" s="7"/>
      <c r="M185" s="7"/>
    </row>
    <row r="186" spans="9:13" x14ac:dyDescent="0.25">
      <c r="I186" s="7"/>
      <c r="J186" s="7"/>
      <c r="K186" s="7"/>
      <c r="L186" s="7"/>
      <c r="M186" s="7"/>
    </row>
    <row r="187" spans="9:13" x14ac:dyDescent="0.25">
      <c r="I187" s="7"/>
      <c r="J187" s="7"/>
      <c r="K187" s="7"/>
      <c r="L187" s="7"/>
      <c r="M187" s="7"/>
    </row>
    <row r="188" spans="9:13" x14ac:dyDescent="0.25">
      <c r="I188" s="7"/>
      <c r="J188" s="7"/>
      <c r="K188" s="7"/>
      <c r="L188" s="7"/>
      <c r="M188" s="7"/>
    </row>
    <row r="189" spans="9:13" x14ac:dyDescent="0.25">
      <c r="I189" s="7"/>
      <c r="J189" s="7"/>
      <c r="K189" s="7"/>
      <c r="L189" s="7"/>
      <c r="M189" s="7"/>
    </row>
    <row r="190" spans="9:13" x14ac:dyDescent="0.25">
      <c r="I190" s="7"/>
      <c r="J190" s="7"/>
      <c r="K190" s="7"/>
      <c r="L190" s="7"/>
      <c r="M190" s="7"/>
    </row>
    <row r="191" spans="9:13" x14ac:dyDescent="0.25">
      <c r="I191" s="7"/>
      <c r="J191" s="7"/>
      <c r="K191" s="7"/>
      <c r="L191" s="7"/>
      <c r="M191" s="7"/>
    </row>
    <row r="192" spans="9:13" x14ac:dyDescent="0.25">
      <c r="I192" s="7"/>
      <c r="J192" s="7"/>
      <c r="K192" s="7"/>
      <c r="L192" s="7"/>
      <c r="M192" s="7"/>
    </row>
    <row r="193" spans="9:13" x14ac:dyDescent="0.25">
      <c r="I193" s="7"/>
      <c r="J193" s="7"/>
      <c r="K193" s="7"/>
      <c r="L193" s="7"/>
      <c r="M193" s="7"/>
    </row>
    <row r="194" spans="9:13" x14ac:dyDescent="0.25">
      <c r="I194" s="7"/>
      <c r="J194" s="7"/>
      <c r="K194" s="7"/>
      <c r="L194" s="7"/>
      <c r="M194" s="7"/>
    </row>
    <row r="195" spans="9:13" x14ac:dyDescent="0.25">
      <c r="I195" s="7"/>
      <c r="J195" s="7"/>
      <c r="K195" s="7"/>
      <c r="L195" s="7"/>
      <c r="M195" s="7"/>
    </row>
    <row r="196" spans="9:13" x14ac:dyDescent="0.25">
      <c r="I196" s="7"/>
      <c r="J196" s="7"/>
      <c r="K196" s="7"/>
      <c r="L196" s="7"/>
      <c r="M196" s="7"/>
    </row>
    <row r="197" spans="9:13" x14ac:dyDescent="0.25">
      <c r="I197" s="7"/>
      <c r="J197" s="7"/>
      <c r="K197" s="7"/>
      <c r="L197" s="7"/>
      <c r="M197" s="7"/>
    </row>
    <row r="198" spans="9:13" x14ac:dyDescent="0.25">
      <c r="I198" s="7"/>
      <c r="J198" s="7"/>
      <c r="K198" s="7"/>
      <c r="L198" s="7"/>
      <c r="M198" s="7"/>
    </row>
    <row r="199" spans="9:13" x14ac:dyDescent="0.25">
      <c r="I199" s="7"/>
      <c r="J199" s="7"/>
      <c r="K199" s="7"/>
      <c r="L199" s="7"/>
      <c r="M199" s="7"/>
    </row>
    <row r="200" spans="9:13" x14ac:dyDescent="0.25">
      <c r="I200" s="7"/>
      <c r="J200" s="7"/>
      <c r="K200" s="7"/>
      <c r="L200" s="7"/>
      <c r="M200" s="7"/>
    </row>
    <row r="201" spans="9:13" x14ac:dyDescent="0.25">
      <c r="I201" s="7"/>
      <c r="J201" s="7"/>
      <c r="K201" s="7"/>
      <c r="L201" s="7"/>
      <c r="M201" s="7"/>
    </row>
    <row r="202" spans="9:13" x14ac:dyDescent="0.25">
      <c r="I202" s="7"/>
      <c r="J202" s="7"/>
      <c r="K202" s="7"/>
      <c r="L202" s="7"/>
      <c r="M202" s="7"/>
    </row>
    <row r="203" spans="9:13" x14ac:dyDescent="0.25">
      <c r="I203" s="7"/>
      <c r="J203" s="7"/>
      <c r="K203" s="7"/>
      <c r="L203" s="7"/>
      <c r="M203" s="7"/>
    </row>
    <row r="204" spans="9:13" x14ac:dyDescent="0.25">
      <c r="I204" s="7"/>
      <c r="J204" s="7"/>
      <c r="K204" s="7"/>
      <c r="L204" s="7"/>
      <c r="M204" s="7"/>
    </row>
    <row r="205" spans="9:13" x14ac:dyDescent="0.25">
      <c r="I205" s="7"/>
      <c r="J205" s="7"/>
      <c r="K205" s="7"/>
      <c r="L205" s="7"/>
      <c r="M205" s="7"/>
    </row>
    <row r="206" spans="9:13" x14ac:dyDescent="0.25">
      <c r="I206" s="7"/>
      <c r="J206" s="7"/>
      <c r="K206" s="7"/>
      <c r="L206" s="7"/>
      <c r="M206" s="7"/>
    </row>
    <row r="207" spans="9:13" x14ac:dyDescent="0.25">
      <c r="I207" s="7"/>
      <c r="J207" s="7"/>
      <c r="K207" s="7"/>
      <c r="L207" s="7"/>
      <c r="M207" s="7"/>
    </row>
    <row r="208" spans="9:13" x14ac:dyDescent="0.25">
      <c r="I208" s="7"/>
      <c r="J208" s="7"/>
      <c r="K208" s="7"/>
      <c r="L208" s="7"/>
      <c r="M208" s="7"/>
    </row>
    <row r="209" spans="9:13" x14ac:dyDescent="0.25">
      <c r="I209" s="7"/>
      <c r="J209" s="7"/>
      <c r="K209" s="7"/>
      <c r="L209" s="7"/>
      <c r="M209" s="7"/>
    </row>
    <row r="210" spans="9:13" x14ac:dyDescent="0.25">
      <c r="I210" s="7"/>
      <c r="J210" s="7"/>
      <c r="K210" s="7"/>
      <c r="L210" s="7"/>
      <c r="M210" s="7"/>
    </row>
    <row r="211" spans="9:13" x14ac:dyDescent="0.25">
      <c r="I211" s="7"/>
      <c r="J211" s="7"/>
      <c r="K211" s="7"/>
      <c r="L211" s="7"/>
      <c r="M211" s="7"/>
    </row>
    <row r="212" spans="9:13" x14ac:dyDescent="0.25">
      <c r="I212" s="7"/>
      <c r="J212" s="7"/>
      <c r="K212" s="7"/>
      <c r="L212" s="7"/>
      <c r="M212" s="7"/>
    </row>
    <row r="213" spans="9:13" x14ac:dyDescent="0.25">
      <c r="I213" s="7"/>
      <c r="J213" s="7"/>
      <c r="K213" s="7"/>
      <c r="L213" s="7"/>
      <c r="M213" s="7"/>
    </row>
    <row r="214" spans="9:13" x14ac:dyDescent="0.25">
      <c r="I214" s="7"/>
      <c r="J214" s="7"/>
      <c r="K214" s="7"/>
      <c r="L214" s="7"/>
      <c r="M214" s="7"/>
    </row>
    <row r="215" spans="9:13" x14ac:dyDescent="0.25">
      <c r="I215" s="7"/>
      <c r="J215" s="7"/>
      <c r="K215" s="7"/>
      <c r="L215" s="7"/>
      <c r="M215" s="7"/>
    </row>
    <row r="216" spans="9:13" x14ac:dyDescent="0.25">
      <c r="I216" s="7"/>
      <c r="J216" s="7"/>
      <c r="K216" s="7"/>
      <c r="L216" s="7"/>
      <c r="M216" s="7"/>
    </row>
    <row r="217" spans="9:13" x14ac:dyDescent="0.25">
      <c r="I217" s="7"/>
      <c r="J217" s="7"/>
      <c r="K217" s="7"/>
      <c r="L217" s="7"/>
      <c r="M217" s="7"/>
    </row>
    <row r="218" spans="9:13" x14ac:dyDescent="0.25">
      <c r="I218" s="7"/>
      <c r="J218" s="7"/>
      <c r="K218" s="7"/>
      <c r="L218" s="7"/>
      <c r="M218" s="7"/>
    </row>
    <row r="219" spans="9:13" x14ac:dyDescent="0.25">
      <c r="I219" s="7"/>
      <c r="J219" s="7"/>
      <c r="K219" s="7"/>
      <c r="L219" s="7"/>
      <c r="M219" s="7"/>
    </row>
    <row r="220" spans="9:13" x14ac:dyDescent="0.25">
      <c r="I220" s="7"/>
      <c r="J220" s="7"/>
      <c r="K220" s="7"/>
      <c r="L220" s="7"/>
      <c r="M220" s="7"/>
    </row>
    <row r="221" spans="9:13" x14ac:dyDescent="0.25">
      <c r="I221" s="7"/>
      <c r="J221" s="7"/>
      <c r="K221" s="7"/>
      <c r="L221" s="7"/>
      <c r="M221" s="7"/>
    </row>
    <row r="222" spans="9:13" x14ac:dyDescent="0.25">
      <c r="I222" s="7"/>
      <c r="J222" s="7"/>
      <c r="K222" s="7"/>
      <c r="L222" s="7"/>
      <c r="M222" s="7"/>
    </row>
    <row r="223" spans="9:13" x14ac:dyDescent="0.25">
      <c r="I223" s="7"/>
      <c r="J223" s="7"/>
      <c r="K223" s="7"/>
      <c r="L223" s="7"/>
      <c r="M223" s="7"/>
    </row>
    <row r="224" spans="9:13" x14ac:dyDescent="0.25">
      <c r="I224" s="7"/>
      <c r="J224" s="7"/>
      <c r="K224" s="7"/>
      <c r="L224" s="7"/>
      <c r="M224" s="7"/>
    </row>
    <row r="225" spans="9:13" x14ac:dyDescent="0.25">
      <c r="I225" s="7"/>
      <c r="J225" s="7"/>
      <c r="K225" s="7"/>
      <c r="L225" s="7"/>
      <c r="M225" s="7"/>
    </row>
    <row r="226" spans="9:13" x14ac:dyDescent="0.25">
      <c r="I226" s="7"/>
      <c r="J226" s="7"/>
      <c r="K226" s="7"/>
      <c r="L226" s="7"/>
      <c r="M226" s="7"/>
    </row>
    <row r="227" spans="9:13" x14ac:dyDescent="0.25">
      <c r="I227" s="7"/>
      <c r="J227" s="7"/>
      <c r="K227" s="7"/>
      <c r="L227" s="7"/>
      <c r="M227" s="7"/>
    </row>
    <row r="228" spans="9:13" x14ac:dyDescent="0.25">
      <c r="I228" s="7"/>
      <c r="J228" s="7"/>
      <c r="K228" s="7"/>
      <c r="L228" s="7"/>
      <c r="M228" s="7"/>
    </row>
    <row r="229" spans="9:13" x14ac:dyDescent="0.25">
      <c r="I229" s="7"/>
      <c r="J229" s="7"/>
      <c r="K229" s="7"/>
      <c r="L229" s="7"/>
      <c r="M229" s="7"/>
    </row>
    <row r="230" spans="9:13" x14ac:dyDescent="0.25">
      <c r="I230" s="7"/>
      <c r="J230" s="7"/>
      <c r="K230" s="7"/>
      <c r="L230" s="7"/>
      <c r="M230" s="7"/>
    </row>
    <row r="231" spans="9:13" x14ac:dyDescent="0.25">
      <c r="I231" s="7"/>
      <c r="J231" s="7"/>
      <c r="K231" s="7"/>
      <c r="L231" s="7"/>
      <c r="M231" s="7"/>
    </row>
    <row r="232" spans="9:13" x14ac:dyDescent="0.25">
      <c r="I232" s="7"/>
      <c r="J232" s="7"/>
      <c r="K232" s="7"/>
      <c r="L232" s="7"/>
      <c r="M232" s="7"/>
    </row>
    <row r="233" spans="9:13" x14ac:dyDescent="0.25">
      <c r="I233" s="7"/>
      <c r="J233" s="7"/>
      <c r="K233" s="7"/>
      <c r="L233" s="7"/>
      <c r="M233" s="7"/>
    </row>
    <row r="234" spans="9:13" x14ac:dyDescent="0.25">
      <c r="I234" s="7"/>
      <c r="J234" s="7"/>
      <c r="K234" s="7"/>
      <c r="L234" s="7"/>
      <c r="M234" s="7"/>
    </row>
    <row r="235" spans="9:13" x14ac:dyDescent="0.25">
      <c r="I235" s="7"/>
      <c r="J235" s="7"/>
      <c r="K235" s="7"/>
      <c r="L235" s="7"/>
      <c r="M235" s="7"/>
    </row>
    <row r="236" spans="9:13" x14ac:dyDescent="0.25">
      <c r="I236" s="7"/>
      <c r="J236" s="7"/>
      <c r="K236" s="7"/>
      <c r="L236" s="7"/>
      <c r="M236" s="7"/>
    </row>
    <row r="237" spans="9:13" x14ac:dyDescent="0.25">
      <c r="I237" s="7"/>
      <c r="J237" s="7"/>
      <c r="K237" s="7"/>
      <c r="L237" s="7"/>
      <c r="M237" s="7"/>
    </row>
    <row r="238" spans="9:13" x14ac:dyDescent="0.25">
      <c r="I238" s="7"/>
      <c r="J238" s="7"/>
      <c r="K238" s="7"/>
      <c r="L238" s="7"/>
      <c r="M238" s="7"/>
    </row>
    <row r="239" spans="9:13" x14ac:dyDescent="0.25">
      <c r="I239" s="7"/>
      <c r="J239" s="7"/>
      <c r="K239" s="7"/>
      <c r="L239" s="7"/>
      <c r="M239" s="7"/>
    </row>
    <row r="240" spans="9:13" x14ac:dyDescent="0.25">
      <c r="I240" s="7"/>
      <c r="J240" s="7"/>
      <c r="K240" s="7"/>
      <c r="L240" s="7"/>
      <c r="M240" s="7"/>
    </row>
    <row r="241" spans="9:13" x14ac:dyDescent="0.25">
      <c r="I241" s="7"/>
      <c r="J241" s="7"/>
      <c r="K241" s="7"/>
      <c r="L241" s="7"/>
      <c r="M241" s="7"/>
    </row>
    <row r="242" spans="9:13" x14ac:dyDescent="0.25">
      <c r="I242" s="7"/>
      <c r="J242" s="7"/>
      <c r="K242" s="7"/>
      <c r="L242" s="7"/>
      <c r="M242" s="7"/>
    </row>
    <row r="243" spans="9:13" x14ac:dyDescent="0.25">
      <c r="I243" s="7"/>
      <c r="J243" s="7"/>
      <c r="K243" s="7"/>
      <c r="L243" s="7"/>
      <c r="M243" s="7"/>
    </row>
    <row r="244" spans="9:13" x14ac:dyDescent="0.25">
      <c r="I244" s="7"/>
      <c r="J244" s="7"/>
      <c r="K244" s="7"/>
      <c r="L244" s="7"/>
      <c r="M244" s="7"/>
    </row>
    <row r="245" spans="9:13" x14ac:dyDescent="0.25">
      <c r="I245" s="7"/>
      <c r="J245" s="7"/>
      <c r="K245" s="7"/>
      <c r="L245" s="7"/>
      <c r="M245" s="7"/>
    </row>
    <row r="246" spans="9:13" x14ac:dyDescent="0.25">
      <c r="I246" s="7"/>
      <c r="J246" s="7"/>
      <c r="K246" s="7"/>
      <c r="L246" s="7"/>
      <c r="M246" s="7"/>
    </row>
    <row r="247" spans="9:13" x14ac:dyDescent="0.25">
      <c r="I247" s="7"/>
      <c r="J247" s="7"/>
      <c r="K247" s="7"/>
      <c r="L247" s="7"/>
      <c r="M247" s="7"/>
    </row>
    <row r="248" spans="9:13" x14ac:dyDescent="0.25">
      <c r="I248" s="7"/>
      <c r="J248" s="7"/>
      <c r="K248" s="7"/>
      <c r="L248" s="7"/>
      <c r="M248" s="7"/>
    </row>
    <row r="249" spans="9:13" x14ac:dyDescent="0.25">
      <c r="I249" s="7"/>
      <c r="J249" s="7"/>
      <c r="K249" s="7"/>
      <c r="L249" s="7"/>
      <c r="M249" s="7"/>
    </row>
    <row r="250" spans="9:13" x14ac:dyDescent="0.25">
      <c r="I250" s="7"/>
      <c r="J250" s="7"/>
      <c r="K250" s="7"/>
      <c r="L250" s="7"/>
      <c r="M250" s="7"/>
    </row>
    <row r="251" spans="9:13" x14ac:dyDescent="0.25">
      <c r="I251" s="7"/>
      <c r="J251" s="7"/>
      <c r="K251" s="7"/>
      <c r="L251" s="7"/>
      <c r="M251" s="7"/>
    </row>
    <row r="252" spans="9:13" x14ac:dyDescent="0.25">
      <c r="I252" s="7"/>
      <c r="J252" s="7"/>
      <c r="K252" s="7"/>
      <c r="L252" s="7"/>
      <c r="M252" s="7"/>
    </row>
    <row r="253" spans="9:13" x14ac:dyDescent="0.25">
      <c r="I253" s="7"/>
      <c r="J253" s="7"/>
      <c r="K253" s="7"/>
      <c r="L253" s="7"/>
      <c r="M253" s="7"/>
    </row>
    <row r="254" spans="9:13" x14ac:dyDescent="0.25">
      <c r="I254" s="7"/>
      <c r="J254" s="7"/>
      <c r="K254" s="7"/>
      <c r="L254" s="7"/>
      <c r="M254" s="7"/>
    </row>
    <row r="255" spans="9:13" x14ac:dyDescent="0.25">
      <c r="I255" s="7"/>
      <c r="J255" s="7"/>
      <c r="K255" s="7"/>
      <c r="L255" s="7"/>
      <c r="M255" s="7"/>
    </row>
    <row r="256" spans="9:13" x14ac:dyDescent="0.25">
      <c r="I256" s="7"/>
      <c r="J256" s="7"/>
      <c r="K256" s="7"/>
      <c r="L256" s="7"/>
      <c r="M256" s="7"/>
    </row>
    <row r="257" spans="9:13" x14ac:dyDescent="0.25">
      <c r="I257" s="7"/>
      <c r="J257" s="7"/>
      <c r="K257" s="7"/>
      <c r="L257" s="7"/>
      <c r="M257" s="7"/>
    </row>
    <row r="258" spans="9:13" x14ac:dyDescent="0.25">
      <c r="I258" s="7"/>
      <c r="J258" s="7"/>
      <c r="K258" s="7"/>
      <c r="L258" s="7"/>
      <c r="M258" s="7"/>
    </row>
    <row r="259" spans="9:13" x14ac:dyDescent="0.25">
      <c r="I259" s="7"/>
      <c r="J259" s="7"/>
      <c r="K259" s="7"/>
      <c r="L259" s="7"/>
      <c r="M259" s="7"/>
    </row>
    <row r="260" spans="9:13" x14ac:dyDescent="0.25">
      <c r="I260" s="7"/>
      <c r="J260" s="7"/>
      <c r="K260" s="7"/>
      <c r="L260" s="7"/>
      <c r="M260" s="7"/>
    </row>
    <row r="261" spans="9:13" x14ac:dyDescent="0.25">
      <c r="I261" s="7"/>
      <c r="J261" s="7"/>
      <c r="K261" s="7"/>
      <c r="L261" s="7"/>
      <c r="M261" s="7"/>
    </row>
    <row r="262" spans="9:13" x14ac:dyDescent="0.25">
      <c r="I262" s="7"/>
      <c r="J262" s="7"/>
      <c r="K262" s="7"/>
      <c r="L262" s="7"/>
      <c r="M262" s="7"/>
    </row>
    <row r="263" spans="9:13" x14ac:dyDescent="0.25">
      <c r="I263" s="7"/>
      <c r="J263" s="7"/>
      <c r="K263" s="7"/>
      <c r="L263" s="7"/>
      <c r="M263" s="7"/>
    </row>
    <row r="264" spans="9:13" x14ac:dyDescent="0.25">
      <c r="I264" s="7"/>
      <c r="J264" s="7"/>
      <c r="K264" s="7"/>
      <c r="L264" s="7"/>
      <c r="M264" s="7"/>
    </row>
    <row r="265" spans="9:13" x14ac:dyDescent="0.25">
      <c r="I265" s="7"/>
      <c r="J265" s="7"/>
      <c r="K265" s="7"/>
      <c r="L265" s="7"/>
      <c r="M265" s="7"/>
    </row>
    <row r="266" spans="9:13" x14ac:dyDescent="0.25">
      <c r="I266" s="7"/>
      <c r="J266" s="7"/>
      <c r="K266" s="7"/>
      <c r="L266" s="7"/>
      <c r="M266" s="7"/>
    </row>
    <row r="267" spans="9:13" x14ac:dyDescent="0.25">
      <c r="I267" s="7"/>
      <c r="J267" s="7"/>
      <c r="K267" s="7"/>
      <c r="L267" s="7"/>
      <c r="M267" s="7"/>
    </row>
    <row r="268" spans="9:13" x14ac:dyDescent="0.25">
      <c r="I268" s="7"/>
      <c r="J268" s="7"/>
      <c r="K268" s="7"/>
      <c r="L268" s="7"/>
      <c r="M268" s="7"/>
    </row>
    <row r="269" spans="9:13" x14ac:dyDescent="0.25">
      <c r="I269" s="7"/>
      <c r="J269" s="7"/>
      <c r="K269" s="7"/>
      <c r="L269" s="7"/>
      <c r="M269" s="7"/>
    </row>
    <row r="270" spans="9:13" x14ac:dyDescent="0.25">
      <c r="I270" s="7"/>
      <c r="J270" s="7"/>
      <c r="K270" s="7"/>
      <c r="L270" s="7"/>
      <c r="M270" s="7"/>
    </row>
    <row r="271" spans="9:13" x14ac:dyDescent="0.25">
      <c r="I271" s="7"/>
      <c r="J271" s="7"/>
      <c r="K271" s="7"/>
      <c r="L271" s="7"/>
      <c r="M271" s="7"/>
    </row>
    <row r="272" spans="9:13" x14ac:dyDescent="0.25">
      <c r="I272" s="7"/>
      <c r="J272" s="7"/>
      <c r="K272" s="7"/>
      <c r="L272" s="7"/>
      <c r="M272" s="7"/>
    </row>
    <row r="273" spans="9:13" x14ac:dyDescent="0.25">
      <c r="I273" s="7"/>
      <c r="J273" s="7"/>
      <c r="K273" s="7"/>
      <c r="L273" s="7"/>
      <c r="M273" s="7"/>
    </row>
    <row r="274" spans="9:13" x14ac:dyDescent="0.25">
      <c r="I274" s="7"/>
      <c r="J274" s="7"/>
      <c r="K274" s="7"/>
      <c r="L274" s="7"/>
      <c r="M274" s="7"/>
    </row>
    <row r="275" spans="9:13" x14ac:dyDescent="0.25">
      <c r="I275" s="7"/>
      <c r="J275" s="7"/>
      <c r="K275" s="7"/>
      <c r="L275" s="7"/>
      <c r="M275" s="7"/>
    </row>
    <row r="276" spans="9:13" x14ac:dyDescent="0.25">
      <c r="I276" s="7"/>
      <c r="J276" s="7"/>
      <c r="K276" s="7"/>
      <c r="L276" s="7"/>
      <c r="M276" s="7"/>
    </row>
    <row r="277" spans="9:13" x14ac:dyDescent="0.25">
      <c r="I277" s="7"/>
      <c r="J277" s="7"/>
      <c r="K277" s="7"/>
      <c r="L277" s="7"/>
      <c r="M277" s="7"/>
    </row>
    <row r="278" spans="9:13" x14ac:dyDescent="0.25">
      <c r="I278" s="7"/>
      <c r="J278" s="7"/>
      <c r="K278" s="7"/>
      <c r="L278" s="7"/>
      <c r="M278" s="7"/>
    </row>
    <row r="279" spans="9:13" x14ac:dyDescent="0.25">
      <c r="I279" s="7"/>
      <c r="J279" s="7"/>
      <c r="K279" s="7"/>
      <c r="L279" s="7"/>
      <c r="M279" s="7"/>
    </row>
    <row r="280" spans="9:13" x14ac:dyDescent="0.25">
      <c r="I280" s="7"/>
      <c r="J280" s="7"/>
      <c r="K280" s="7"/>
      <c r="L280" s="7"/>
      <c r="M280" s="7"/>
    </row>
    <row r="281" spans="9:13" x14ac:dyDescent="0.25">
      <c r="I281" s="7"/>
      <c r="J281" s="7"/>
      <c r="K281" s="7"/>
      <c r="L281" s="7"/>
      <c r="M281" s="7"/>
    </row>
    <row r="282" spans="9:13" x14ac:dyDescent="0.25">
      <c r="I282" s="7"/>
      <c r="J282" s="7"/>
      <c r="K282" s="7"/>
      <c r="L282" s="7"/>
      <c r="M282" s="7"/>
    </row>
    <row r="283" spans="9:13" x14ac:dyDescent="0.25">
      <c r="I283" s="7"/>
      <c r="J283" s="7"/>
      <c r="K283" s="7"/>
      <c r="L283" s="7"/>
      <c r="M283" s="7"/>
    </row>
    <row r="284" spans="9:13" x14ac:dyDescent="0.25">
      <c r="I284" s="7"/>
      <c r="J284" s="7"/>
      <c r="K284" s="7"/>
      <c r="L284" s="7"/>
      <c r="M284" s="7"/>
    </row>
    <row r="285" spans="9:13" x14ac:dyDescent="0.25">
      <c r="I285" s="7"/>
      <c r="J285" s="7"/>
      <c r="K285" s="7"/>
      <c r="L285" s="7"/>
      <c r="M285" s="7"/>
    </row>
    <row r="286" spans="9:13" x14ac:dyDescent="0.25">
      <c r="I286" s="7"/>
      <c r="J286" s="7"/>
      <c r="K286" s="7"/>
      <c r="L286" s="7"/>
      <c r="M286" s="7"/>
    </row>
    <row r="287" spans="9:13" x14ac:dyDescent="0.25">
      <c r="I287" s="7"/>
      <c r="J287" s="7"/>
      <c r="K287" s="7"/>
      <c r="L287" s="7"/>
      <c r="M287" s="7"/>
    </row>
    <row r="288" spans="9:13" x14ac:dyDescent="0.25">
      <c r="I288" s="7"/>
      <c r="J288" s="7"/>
      <c r="K288" s="7"/>
      <c r="L288" s="7"/>
      <c r="M288" s="7"/>
    </row>
    <row r="289" spans="9:13" x14ac:dyDescent="0.25">
      <c r="I289" s="7"/>
      <c r="J289" s="7"/>
      <c r="K289" s="7"/>
      <c r="L289" s="7"/>
      <c r="M289" s="7"/>
    </row>
    <row r="290" spans="9:13" x14ac:dyDescent="0.25">
      <c r="I290" s="7"/>
      <c r="J290" s="7"/>
      <c r="K290" s="7"/>
      <c r="L290" s="7"/>
      <c r="M290" s="7"/>
    </row>
    <row r="291" spans="9:13" x14ac:dyDescent="0.25">
      <c r="I291" s="7"/>
      <c r="J291" s="7"/>
      <c r="K291" s="7"/>
      <c r="L291" s="7"/>
      <c r="M291" s="7"/>
    </row>
    <row r="292" spans="9:13" x14ac:dyDescent="0.25">
      <c r="I292" s="7"/>
      <c r="J292" s="7"/>
      <c r="K292" s="7"/>
      <c r="L292" s="7"/>
      <c r="M292" s="7"/>
    </row>
    <row r="293" spans="9:13" x14ac:dyDescent="0.25">
      <c r="I293" s="7"/>
      <c r="J293" s="7"/>
      <c r="K293" s="7"/>
      <c r="L293" s="7"/>
      <c r="M293" s="7"/>
    </row>
    <row r="294" spans="9:13" x14ac:dyDescent="0.25">
      <c r="I294" s="7"/>
      <c r="J294" s="7"/>
      <c r="K294" s="7"/>
      <c r="L294" s="7"/>
      <c r="M294" s="7"/>
    </row>
    <row r="295" spans="9:13" x14ac:dyDescent="0.25">
      <c r="I295" s="7"/>
      <c r="J295" s="7"/>
      <c r="K295" s="7"/>
      <c r="L295" s="7"/>
      <c r="M295" s="7"/>
    </row>
    <row r="296" spans="9:13" x14ac:dyDescent="0.25">
      <c r="I296" s="7"/>
      <c r="J296" s="7"/>
      <c r="K296" s="7"/>
      <c r="L296" s="7"/>
      <c r="M296" s="7"/>
    </row>
    <row r="297" spans="9:13" x14ac:dyDescent="0.25">
      <c r="I297" s="7"/>
      <c r="J297" s="7"/>
      <c r="K297" s="7"/>
      <c r="L297" s="7"/>
      <c r="M297" s="7"/>
    </row>
    <row r="298" spans="9:13" x14ac:dyDescent="0.25">
      <c r="I298" s="7"/>
      <c r="J298" s="7"/>
      <c r="K298" s="7"/>
      <c r="L298" s="7"/>
      <c r="M298" s="7"/>
    </row>
    <row r="299" spans="9:13" x14ac:dyDescent="0.25">
      <c r="I299" s="7"/>
      <c r="J299" s="7"/>
      <c r="K299" s="7"/>
      <c r="L299" s="7"/>
      <c r="M299" s="7"/>
    </row>
    <row r="300" spans="9:13" x14ac:dyDescent="0.25">
      <c r="I300" s="7"/>
      <c r="J300" s="7"/>
      <c r="K300" s="7"/>
      <c r="L300" s="7"/>
      <c r="M300" s="7"/>
    </row>
    <row r="301" spans="9:13" x14ac:dyDescent="0.25">
      <c r="I301" s="7"/>
      <c r="J301" s="7"/>
      <c r="K301" s="7"/>
      <c r="L301" s="7"/>
      <c r="M301" s="7"/>
    </row>
    <row r="302" spans="9:13" x14ac:dyDescent="0.25">
      <c r="I302" s="7"/>
      <c r="J302" s="7"/>
      <c r="K302" s="7"/>
      <c r="L302" s="7"/>
      <c r="M302" s="7"/>
    </row>
    <row r="303" spans="9:13" x14ac:dyDescent="0.25">
      <c r="I303" s="7"/>
      <c r="J303" s="7"/>
      <c r="K303" s="7"/>
      <c r="L303" s="7"/>
      <c r="M303" s="7"/>
    </row>
    <row r="304" spans="9:13" x14ac:dyDescent="0.25">
      <c r="I304" s="7"/>
      <c r="J304" s="7"/>
      <c r="K304" s="7"/>
      <c r="L304" s="7"/>
      <c r="M304" s="7"/>
    </row>
    <row r="305" spans="9:13" x14ac:dyDescent="0.25">
      <c r="I305" s="7"/>
      <c r="J305" s="7"/>
      <c r="K305" s="7"/>
      <c r="L305" s="7"/>
      <c r="M305" s="7"/>
    </row>
    <row r="306" spans="9:13" x14ac:dyDescent="0.25">
      <c r="I306" s="7"/>
      <c r="J306" s="7"/>
      <c r="K306" s="7"/>
      <c r="L306" s="7"/>
      <c r="M306" s="7"/>
    </row>
    <row r="307" spans="9:13" x14ac:dyDescent="0.25">
      <c r="I307" s="7"/>
      <c r="J307" s="7"/>
      <c r="K307" s="7"/>
      <c r="L307" s="7"/>
      <c r="M307" s="7"/>
    </row>
    <row r="308" spans="9:13" x14ac:dyDescent="0.25">
      <c r="I308" s="7"/>
      <c r="J308" s="7"/>
      <c r="K308" s="7"/>
      <c r="L308" s="7"/>
      <c r="M308" s="7"/>
    </row>
    <row r="309" spans="9:13" x14ac:dyDescent="0.25">
      <c r="I309" s="7"/>
      <c r="J309" s="7"/>
      <c r="K309" s="7"/>
      <c r="L309" s="7"/>
      <c r="M309" s="7"/>
    </row>
    <row r="310" spans="9:13" x14ac:dyDescent="0.25">
      <c r="I310" s="7"/>
      <c r="J310" s="7"/>
      <c r="K310" s="7"/>
      <c r="L310" s="7"/>
      <c r="M310" s="7"/>
    </row>
    <row r="311" spans="9:13" x14ac:dyDescent="0.25">
      <c r="I311" s="7"/>
      <c r="J311" s="7"/>
      <c r="K311" s="7"/>
      <c r="L311" s="7"/>
      <c r="M311" s="7"/>
    </row>
    <row r="312" spans="9:13" x14ac:dyDescent="0.25">
      <c r="I312" s="7"/>
      <c r="J312" s="7"/>
      <c r="K312" s="7"/>
      <c r="L312" s="7"/>
      <c r="M312" s="7"/>
    </row>
    <row r="313" spans="9:13" x14ac:dyDescent="0.25">
      <c r="I313" s="7"/>
      <c r="J313" s="7"/>
      <c r="K313" s="7"/>
      <c r="L313" s="7"/>
      <c r="M313" s="7"/>
    </row>
    <row r="314" spans="9:13" x14ac:dyDescent="0.25">
      <c r="I314" s="7"/>
      <c r="J314" s="7"/>
      <c r="K314" s="7"/>
      <c r="L314" s="7"/>
      <c r="M314" s="7"/>
    </row>
    <row r="315" spans="9:13" x14ac:dyDescent="0.25">
      <c r="I315" s="7"/>
      <c r="J315" s="7"/>
      <c r="K315" s="7"/>
      <c r="L315" s="7"/>
      <c r="M315" s="7"/>
    </row>
    <row r="316" spans="9:13" x14ac:dyDescent="0.25">
      <c r="I316" s="7"/>
      <c r="J316" s="7"/>
      <c r="K316" s="7"/>
      <c r="L316" s="7"/>
      <c r="M316" s="7"/>
    </row>
    <row r="317" spans="9:13" x14ac:dyDescent="0.25">
      <c r="I317" s="7"/>
      <c r="J317" s="7"/>
      <c r="K317" s="7"/>
      <c r="L317" s="7"/>
      <c r="M317" s="7"/>
    </row>
    <row r="318" spans="9:13" x14ac:dyDescent="0.25">
      <c r="I318" s="7"/>
      <c r="J318" s="7"/>
      <c r="K318" s="7"/>
      <c r="L318" s="7"/>
      <c r="M318" s="7"/>
    </row>
    <row r="319" spans="9:13" x14ac:dyDescent="0.25">
      <c r="I319" s="7"/>
      <c r="J319" s="7"/>
      <c r="K319" s="7"/>
      <c r="L319" s="7"/>
      <c r="M319" s="7"/>
    </row>
    <row r="320" spans="9:13" x14ac:dyDescent="0.25">
      <c r="I320" s="7"/>
      <c r="J320" s="7"/>
      <c r="K320" s="7"/>
      <c r="L320" s="7"/>
      <c r="M320" s="7"/>
    </row>
    <row r="321" spans="9:13" x14ac:dyDescent="0.25">
      <c r="I321" s="7"/>
      <c r="J321" s="7"/>
      <c r="K321" s="7"/>
      <c r="L321" s="7"/>
      <c r="M321" s="7"/>
    </row>
    <row r="322" spans="9:13" x14ac:dyDescent="0.25">
      <c r="I322" s="7"/>
      <c r="J322" s="7"/>
      <c r="K322" s="7"/>
      <c r="L322" s="7"/>
      <c r="M322" s="7"/>
    </row>
    <row r="323" spans="9:13" x14ac:dyDescent="0.25">
      <c r="I323" s="7"/>
      <c r="J323" s="7"/>
      <c r="K323" s="7"/>
      <c r="L323" s="7"/>
      <c r="M323" s="7"/>
    </row>
    <row r="324" spans="9:13" x14ac:dyDescent="0.25">
      <c r="I324" s="7"/>
      <c r="J324" s="7"/>
      <c r="K324" s="7"/>
      <c r="L324" s="7"/>
      <c r="M324" s="7"/>
    </row>
    <row r="325" spans="9:13" x14ac:dyDescent="0.25">
      <c r="I325" s="7"/>
      <c r="J325" s="7"/>
      <c r="K325" s="7"/>
      <c r="L325" s="7"/>
      <c r="M325" s="7"/>
    </row>
    <row r="326" spans="9:13" x14ac:dyDescent="0.25">
      <c r="I326" s="7"/>
      <c r="J326" s="7"/>
      <c r="K326" s="7"/>
      <c r="L326" s="7"/>
      <c r="M326" s="7"/>
    </row>
    <row r="327" spans="9:13" x14ac:dyDescent="0.25">
      <c r="I327" s="7"/>
      <c r="J327" s="7"/>
      <c r="K327" s="7"/>
      <c r="L327" s="7"/>
      <c r="M327" s="7"/>
    </row>
    <row r="328" spans="9:13" x14ac:dyDescent="0.25">
      <c r="I328" s="7"/>
      <c r="J328" s="7"/>
      <c r="K328" s="7"/>
      <c r="L328" s="7"/>
      <c r="M328" s="7"/>
    </row>
    <row r="329" spans="9:13" x14ac:dyDescent="0.25">
      <c r="I329" s="7"/>
      <c r="J329" s="7"/>
      <c r="K329" s="7"/>
      <c r="L329" s="7"/>
      <c r="M329" s="7"/>
    </row>
    <row r="330" spans="9:13" x14ac:dyDescent="0.25">
      <c r="I330" s="7"/>
      <c r="J330" s="7"/>
      <c r="K330" s="7"/>
      <c r="L330" s="7"/>
      <c r="M330" s="7"/>
    </row>
    <row r="331" spans="9:13" x14ac:dyDescent="0.25">
      <c r="I331" s="7"/>
      <c r="J331" s="7"/>
      <c r="K331" s="7"/>
      <c r="L331" s="7"/>
      <c r="M331" s="7"/>
    </row>
    <row r="332" spans="9:13" x14ac:dyDescent="0.25">
      <c r="I332" s="7"/>
      <c r="J332" s="7"/>
      <c r="K332" s="7"/>
      <c r="L332" s="7"/>
      <c r="M332" s="7"/>
    </row>
    <row r="333" spans="9:13" x14ac:dyDescent="0.25">
      <c r="I333" s="7"/>
      <c r="J333" s="7"/>
      <c r="K333" s="7"/>
      <c r="L333" s="7"/>
      <c r="M333" s="7"/>
    </row>
    <row r="334" spans="9:13" x14ac:dyDescent="0.25">
      <c r="I334" s="7"/>
      <c r="J334" s="7"/>
      <c r="K334" s="7"/>
      <c r="L334" s="7"/>
      <c r="M334" s="7"/>
    </row>
    <row r="335" spans="9:13" x14ac:dyDescent="0.25">
      <c r="I335" s="7"/>
      <c r="J335" s="7"/>
      <c r="K335" s="7"/>
      <c r="L335" s="7"/>
      <c r="M335" s="7"/>
    </row>
    <row r="336" spans="9:13" x14ac:dyDescent="0.25">
      <c r="I336" s="7"/>
      <c r="J336" s="7"/>
      <c r="K336" s="7"/>
      <c r="L336" s="7"/>
      <c r="M336" s="7"/>
    </row>
    <row r="337" spans="9:13" x14ac:dyDescent="0.25">
      <c r="I337" s="7"/>
      <c r="J337" s="7"/>
      <c r="K337" s="7"/>
      <c r="L337" s="7"/>
      <c r="M337" s="7"/>
    </row>
    <row r="338" spans="9:13" x14ac:dyDescent="0.25">
      <c r="I338" s="7"/>
      <c r="J338" s="7"/>
      <c r="K338" s="7"/>
      <c r="L338" s="7"/>
      <c r="M338" s="7"/>
    </row>
    <row r="339" spans="9:13" x14ac:dyDescent="0.25">
      <c r="I339" s="7"/>
      <c r="J339" s="7"/>
      <c r="K339" s="7"/>
      <c r="L339" s="7"/>
      <c r="M339" s="7"/>
    </row>
    <row r="340" spans="9:13" x14ac:dyDescent="0.25">
      <c r="I340" s="7"/>
      <c r="J340" s="7"/>
      <c r="K340" s="7"/>
      <c r="L340" s="7"/>
      <c r="M340" s="7"/>
    </row>
    <row r="341" spans="9:13" x14ac:dyDescent="0.25">
      <c r="I341" s="7"/>
      <c r="J341" s="7"/>
      <c r="K341" s="7"/>
      <c r="L341" s="7"/>
      <c r="M341" s="7"/>
    </row>
    <row r="342" spans="9:13" x14ac:dyDescent="0.25">
      <c r="I342" s="7"/>
      <c r="J342" s="7"/>
      <c r="K342" s="7"/>
      <c r="L342" s="7"/>
      <c r="M342" s="7"/>
    </row>
    <row r="343" spans="9:13" x14ac:dyDescent="0.25">
      <c r="I343" s="7"/>
      <c r="J343" s="7"/>
      <c r="K343" s="7"/>
      <c r="L343" s="7"/>
      <c r="M343" s="7"/>
    </row>
    <row r="344" spans="9:13" x14ac:dyDescent="0.25">
      <c r="I344" s="7"/>
      <c r="J344" s="7"/>
      <c r="K344" s="7"/>
      <c r="L344" s="7"/>
      <c r="M344" s="7"/>
    </row>
    <row r="345" spans="9:13" x14ac:dyDescent="0.25">
      <c r="I345" s="7"/>
      <c r="J345" s="7"/>
      <c r="K345" s="7"/>
      <c r="L345" s="7"/>
      <c r="M345" s="7"/>
    </row>
    <row r="346" spans="9:13" x14ac:dyDescent="0.25">
      <c r="I346" s="7"/>
      <c r="J346" s="7"/>
      <c r="K346" s="7"/>
      <c r="L346" s="7"/>
      <c r="M346" s="7"/>
    </row>
    <row r="347" spans="9:13" x14ac:dyDescent="0.25">
      <c r="I347" s="7"/>
      <c r="J347" s="7"/>
      <c r="K347" s="7"/>
      <c r="L347" s="7"/>
      <c r="M347" s="7"/>
    </row>
    <row r="348" spans="9:13" x14ac:dyDescent="0.25">
      <c r="I348" s="7"/>
      <c r="J348" s="7"/>
      <c r="K348" s="7"/>
      <c r="L348" s="7"/>
      <c r="M348" s="7"/>
    </row>
    <row r="349" spans="9:13" x14ac:dyDescent="0.25">
      <c r="I349" s="7"/>
      <c r="J349" s="7"/>
      <c r="K349" s="7"/>
      <c r="L349" s="7"/>
      <c r="M349" s="7"/>
    </row>
    <row r="350" spans="9:13" x14ac:dyDescent="0.25">
      <c r="I350" s="7"/>
      <c r="J350" s="7"/>
      <c r="K350" s="7"/>
      <c r="L350" s="7"/>
      <c r="M350" s="7"/>
    </row>
    <row r="351" spans="9:13" x14ac:dyDescent="0.25">
      <c r="I351" s="7"/>
      <c r="J351" s="7"/>
      <c r="K351" s="7"/>
      <c r="L351" s="7"/>
      <c r="M351" s="7"/>
    </row>
    <row r="352" spans="9:13" x14ac:dyDescent="0.25">
      <c r="I352" s="7"/>
      <c r="J352" s="7"/>
      <c r="K352" s="7"/>
      <c r="L352" s="7"/>
      <c r="M352" s="7"/>
    </row>
    <row r="353" spans="9:13" x14ac:dyDescent="0.25">
      <c r="I353" s="7"/>
      <c r="J353" s="7"/>
      <c r="K353" s="7"/>
      <c r="L353" s="7"/>
      <c r="M353" s="7"/>
    </row>
    <row r="354" spans="9:13" x14ac:dyDescent="0.25">
      <c r="I354" s="7"/>
      <c r="J354" s="7"/>
      <c r="K354" s="7"/>
      <c r="L354" s="7"/>
      <c r="M354" s="7"/>
    </row>
    <row r="355" spans="9:13" x14ac:dyDescent="0.25">
      <c r="I355" s="7"/>
      <c r="J355" s="7"/>
      <c r="K355" s="7"/>
      <c r="L355" s="7"/>
      <c r="M355" s="7"/>
    </row>
    <row r="356" spans="9:13" x14ac:dyDescent="0.25">
      <c r="I356" s="7"/>
      <c r="J356" s="7"/>
      <c r="K356" s="7"/>
      <c r="L356" s="7"/>
      <c r="M356" s="7"/>
    </row>
    <row r="357" spans="9:13" x14ac:dyDescent="0.25">
      <c r="I357" s="7"/>
      <c r="J357" s="7"/>
      <c r="K357" s="7"/>
      <c r="L357" s="7"/>
      <c r="M357" s="7"/>
    </row>
    <row r="358" spans="9:13" x14ac:dyDescent="0.25">
      <c r="I358" s="7"/>
      <c r="J358" s="7"/>
      <c r="K358" s="7"/>
      <c r="L358" s="7"/>
      <c r="M358" s="7"/>
    </row>
    <row r="359" spans="9:13" x14ac:dyDescent="0.25">
      <c r="I359" s="7"/>
      <c r="J359" s="7"/>
      <c r="K359" s="7"/>
      <c r="L359" s="7"/>
      <c r="M359" s="7"/>
    </row>
    <row r="360" spans="9:13" x14ac:dyDescent="0.25">
      <c r="I360" s="7"/>
      <c r="J360" s="7"/>
      <c r="K360" s="7"/>
      <c r="L360" s="7"/>
      <c r="M360" s="7"/>
    </row>
    <row r="361" spans="9:13" x14ac:dyDescent="0.25">
      <c r="I361" s="7"/>
      <c r="J361" s="7"/>
      <c r="K361" s="7"/>
      <c r="L361" s="7"/>
      <c r="M361" s="7"/>
    </row>
    <row r="362" spans="9:13" x14ac:dyDescent="0.25">
      <c r="I362" s="7"/>
      <c r="J362" s="7"/>
      <c r="K362" s="7"/>
      <c r="L362" s="7"/>
      <c r="M362" s="7"/>
    </row>
    <row r="363" spans="9:13" x14ac:dyDescent="0.25">
      <c r="I363" s="7"/>
      <c r="J363" s="7"/>
      <c r="K363" s="7"/>
      <c r="L363" s="7"/>
      <c r="M363" s="7"/>
    </row>
    <row r="364" spans="9:13" x14ac:dyDescent="0.25">
      <c r="I364" s="7"/>
      <c r="J364" s="7"/>
      <c r="K364" s="7"/>
      <c r="L364" s="7"/>
      <c r="M364" s="7"/>
    </row>
    <row r="365" spans="9:13" x14ac:dyDescent="0.25">
      <c r="I365" s="7"/>
      <c r="J365" s="7"/>
      <c r="K365" s="7"/>
      <c r="L365" s="7"/>
      <c r="M365" s="7"/>
    </row>
    <row r="366" spans="9:13" x14ac:dyDescent="0.25">
      <c r="I366" s="7"/>
      <c r="J366" s="7"/>
      <c r="K366" s="7"/>
      <c r="L366" s="7"/>
      <c r="M366" s="7"/>
    </row>
    <row r="367" spans="9:13" x14ac:dyDescent="0.25">
      <c r="I367" s="7"/>
      <c r="J367" s="7"/>
      <c r="K367" s="7"/>
      <c r="L367" s="7"/>
      <c r="M367" s="7"/>
    </row>
    <row r="368" spans="9:13" x14ac:dyDescent="0.25">
      <c r="I368" s="7"/>
      <c r="J368" s="7"/>
      <c r="K368" s="7"/>
      <c r="L368" s="7"/>
      <c r="M368" s="7"/>
    </row>
    <row r="369" spans="9:13" x14ac:dyDescent="0.25">
      <c r="I369" s="7"/>
      <c r="J369" s="7"/>
      <c r="K369" s="7"/>
      <c r="L369" s="7"/>
      <c r="M369" s="7"/>
    </row>
    <row r="370" spans="9:13" x14ac:dyDescent="0.25">
      <c r="I370" s="7"/>
      <c r="J370" s="7"/>
      <c r="K370" s="7"/>
      <c r="L370" s="7"/>
      <c r="M370" s="7"/>
    </row>
    <row r="371" spans="9:13" x14ac:dyDescent="0.25">
      <c r="I371" s="7"/>
      <c r="J371" s="7"/>
      <c r="K371" s="7"/>
      <c r="L371" s="7"/>
      <c r="M371" s="7"/>
    </row>
    <row r="372" spans="9:13" x14ac:dyDescent="0.25">
      <c r="I372" s="7"/>
      <c r="J372" s="7"/>
      <c r="K372" s="7"/>
      <c r="L372" s="7"/>
      <c r="M372" s="7"/>
    </row>
    <row r="373" spans="9:13" x14ac:dyDescent="0.25">
      <c r="I373" s="7"/>
      <c r="J373" s="7"/>
      <c r="K373" s="7"/>
      <c r="L373" s="7"/>
      <c r="M373" s="7"/>
    </row>
    <row r="374" spans="9:13" x14ac:dyDescent="0.25">
      <c r="I374" s="7"/>
      <c r="J374" s="7"/>
      <c r="K374" s="7"/>
      <c r="L374" s="7"/>
      <c r="M374" s="7"/>
    </row>
    <row r="375" spans="9:13" x14ac:dyDescent="0.25">
      <c r="I375" s="7"/>
      <c r="J375" s="7"/>
      <c r="K375" s="7"/>
      <c r="L375" s="7"/>
      <c r="M375" s="7"/>
    </row>
    <row r="376" spans="9:13" x14ac:dyDescent="0.25">
      <c r="I376" s="7"/>
      <c r="J376" s="7"/>
      <c r="K376" s="7"/>
      <c r="L376" s="7"/>
      <c r="M376" s="7"/>
    </row>
    <row r="377" spans="9:13" x14ac:dyDescent="0.25">
      <c r="I377" s="7"/>
      <c r="J377" s="7"/>
      <c r="K377" s="7"/>
      <c r="L377" s="7"/>
      <c r="M377" s="7"/>
    </row>
    <row r="378" spans="9:13" x14ac:dyDescent="0.25">
      <c r="I378" s="7"/>
      <c r="J378" s="7"/>
      <c r="K378" s="7"/>
      <c r="L378" s="7"/>
      <c r="M378" s="7"/>
    </row>
    <row r="379" spans="9:13" x14ac:dyDescent="0.25">
      <c r="I379" s="7"/>
      <c r="J379" s="7"/>
      <c r="K379" s="7"/>
      <c r="L379" s="7"/>
      <c r="M379" s="7"/>
    </row>
    <row r="380" spans="9:13" x14ac:dyDescent="0.25">
      <c r="I380" s="7"/>
      <c r="J380" s="7"/>
      <c r="K380" s="7"/>
      <c r="L380" s="7"/>
      <c r="M380" s="7"/>
    </row>
    <row r="381" spans="9:13" x14ac:dyDescent="0.25">
      <c r="I381" s="7"/>
      <c r="J381" s="7"/>
      <c r="K381" s="7"/>
      <c r="L381" s="7"/>
      <c r="M381" s="7"/>
    </row>
    <row r="382" spans="9:13" x14ac:dyDescent="0.25">
      <c r="I382" s="7"/>
      <c r="J382" s="7"/>
      <c r="K382" s="7"/>
      <c r="L382" s="7"/>
      <c r="M382" s="7"/>
    </row>
    <row r="383" spans="9:13" x14ac:dyDescent="0.25">
      <c r="I383" s="7"/>
      <c r="J383" s="7"/>
      <c r="K383" s="7"/>
      <c r="L383" s="7"/>
      <c r="M383" s="7"/>
    </row>
    <row r="384" spans="9:13" x14ac:dyDescent="0.25">
      <c r="I384" s="7"/>
      <c r="J384" s="7"/>
      <c r="K384" s="7"/>
      <c r="L384" s="7"/>
      <c r="M384" s="7"/>
    </row>
    <row r="385" spans="9:13" x14ac:dyDescent="0.25">
      <c r="I385" s="7"/>
      <c r="J385" s="7"/>
      <c r="K385" s="7"/>
      <c r="L385" s="7"/>
      <c r="M385" s="7"/>
    </row>
    <row r="386" spans="9:13" x14ac:dyDescent="0.25">
      <c r="I386" s="7"/>
      <c r="J386" s="7"/>
      <c r="K386" s="7"/>
      <c r="L386" s="7"/>
      <c r="M386" s="7"/>
    </row>
    <row r="387" spans="9:13" x14ac:dyDescent="0.25">
      <c r="I387" s="7"/>
      <c r="J387" s="7"/>
      <c r="K387" s="7"/>
      <c r="L387" s="7"/>
      <c r="M387" s="7"/>
    </row>
    <row r="388" spans="9:13" x14ac:dyDescent="0.25">
      <c r="I388" s="7"/>
      <c r="J388" s="7"/>
      <c r="K388" s="7"/>
      <c r="L388" s="7"/>
      <c r="M388" s="7"/>
    </row>
    <row r="389" spans="9:13" x14ac:dyDescent="0.25">
      <c r="I389" s="7"/>
      <c r="J389" s="7"/>
      <c r="K389" s="7"/>
      <c r="L389" s="7"/>
      <c r="M389" s="7"/>
    </row>
    <row r="390" spans="9:13" x14ac:dyDescent="0.25">
      <c r="I390" s="7"/>
      <c r="J390" s="7"/>
      <c r="K390" s="7"/>
      <c r="L390" s="7"/>
      <c r="M390" s="7"/>
    </row>
    <row r="391" spans="9:13" x14ac:dyDescent="0.25">
      <c r="I391" s="7"/>
      <c r="J391" s="7"/>
      <c r="K391" s="7"/>
      <c r="L391" s="7"/>
      <c r="M391" s="7"/>
    </row>
    <row r="392" spans="9:13" x14ac:dyDescent="0.25">
      <c r="I392" s="7"/>
      <c r="J392" s="7"/>
      <c r="K392" s="7"/>
      <c r="L392" s="7"/>
      <c r="M392" s="7"/>
    </row>
    <row r="393" spans="9:13" x14ac:dyDescent="0.25">
      <c r="I393" s="7"/>
      <c r="J393" s="7"/>
      <c r="K393" s="7"/>
      <c r="L393" s="7"/>
      <c r="M393" s="7"/>
    </row>
    <row r="394" spans="9:13" x14ac:dyDescent="0.25">
      <c r="I394" s="7"/>
      <c r="J394" s="7"/>
      <c r="K394" s="7"/>
      <c r="L394" s="7"/>
      <c r="M394" s="7"/>
    </row>
    <row r="395" spans="9:13" x14ac:dyDescent="0.25">
      <c r="I395" s="7"/>
      <c r="J395" s="7"/>
      <c r="K395" s="7"/>
      <c r="L395" s="7"/>
      <c r="M395" s="7"/>
    </row>
    <row r="396" spans="9:13" x14ac:dyDescent="0.25">
      <c r="I396" s="7"/>
      <c r="J396" s="7"/>
      <c r="K396" s="7"/>
      <c r="L396" s="7"/>
      <c r="M396" s="7"/>
    </row>
    <row r="397" spans="9:13" x14ac:dyDescent="0.25">
      <c r="I397" s="7"/>
      <c r="J397" s="7"/>
      <c r="K397" s="7"/>
      <c r="L397" s="7"/>
      <c r="M397" s="7"/>
    </row>
    <row r="398" spans="9:13" x14ac:dyDescent="0.25">
      <c r="I398" s="7"/>
      <c r="J398" s="7"/>
      <c r="K398" s="7"/>
      <c r="L398" s="7"/>
      <c r="M398" s="7"/>
    </row>
    <row r="399" spans="9:13" x14ac:dyDescent="0.25">
      <c r="I399" s="7"/>
      <c r="J399" s="7"/>
      <c r="K399" s="7"/>
      <c r="L399" s="7"/>
      <c r="M399" s="7"/>
    </row>
    <row r="400" spans="9:13" x14ac:dyDescent="0.25">
      <c r="I400" s="7"/>
      <c r="J400" s="7"/>
      <c r="K400" s="7"/>
      <c r="L400" s="7"/>
      <c r="M400" s="7"/>
    </row>
    <row r="401" spans="9:13" x14ac:dyDescent="0.25">
      <c r="I401" s="7"/>
      <c r="J401" s="7"/>
      <c r="K401" s="7"/>
      <c r="L401" s="7"/>
      <c r="M401" s="7"/>
    </row>
    <row r="402" spans="9:13" x14ac:dyDescent="0.25">
      <c r="I402" s="7"/>
      <c r="J402" s="7"/>
      <c r="K402" s="7"/>
      <c r="L402" s="7"/>
      <c r="M402" s="7"/>
    </row>
    <row r="403" spans="9:13" x14ac:dyDescent="0.25">
      <c r="I403" s="7"/>
      <c r="J403" s="7"/>
      <c r="K403" s="7"/>
      <c r="L403" s="7"/>
      <c r="M403" s="7"/>
    </row>
    <row r="404" spans="9:13" x14ac:dyDescent="0.25">
      <c r="I404" s="7"/>
      <c r="J404" s="7"/>
      <c r="K404" s="7"/>
      <c r="L404" s="7"/>
      <c r="M404" s="7"/>
    </row>
    <row r="405" spans="9:13" x14ac:dyDescent="0.25">
      <c r="I405" s="7"/>
      <c r="J405" s="7"/>
      <c r="K405" s="7"/>
      <c r="L405" s="7"/>
      <c r="M405" s="7"/>
    </row>
    <row r="406" spans="9:13" x14ac:dyDescent="0.25">
      <c r="I406" s="7"/>
      <c r="J406" s="7"/>
      <c r="K406" s="7"/>
      <c r="L406" s="7"/>
      <c r="M406" s="7"/>
    </row>
    <row r="407" spans="9:13" x14ac:dyDescent="0.25">
      <c r="I407" s="7"/>
      <c r="J407" s="7"/>
      <c r="K407" s="7"/>
      <c r="L407" s="7"/>
      <c r="M407" s="7"/>
    </row>
    <row r="408" spans="9:13" x14ac:dyDescent="0.25">
      <c r="I408" s="7"/>
      <c r="J408" s="7"/>
      <c r="K408" s="7"/>
      <c r="L408" s="7"/>
      <c r="M408" s="7"/>
    </row>
    <row r="409" spans="9:13" x14ac:dyDescent="0.25">
      <c r="I409" s="7"/>
      <c r="J409" s="7"/>
      <c r="K409" s="7"/>
      <c r="L409" s="7"/>
      <c r="M409" s="7"/>
    </row>
    <row r="410" spans="9:13" x14ac:dyDescent="0.25">
      <c r="I410" s="7"/>
      <c r="J410" s="7"/>
      <c r="K410" s="7"/>
      <c r="L410" s="7"/>
      <c r="M410" s="7"/>
    </row>
    <row r="411" spans="9:13" x14ac:dyDescent="0.25">
      <c r="I411" s="7"/>
      <c r="J411" s="7"/>
      <c r="K411" s="7"/>
      <c r="L411" s="7"/>
      <c r="M411" s="7"/>
    </row>
    <row r="412" spans="9:13" x14ac:dyDescent="0.25">
      <c r="I412" s="7"/>
      <c r="J412" s="7"/>
      <c r="K412" s="7"/>
      <c r="L412" s="7"/>
      <c r="M412" s="7"/>
    </row>
    <row r="413" spans="9:13" x14ac:dyDescent="0.25">
      <c r="I413" s="7"/>
      <c r="J413" s="7"/>
      <c r="K413" s="7"/>
      <c r="L413" s="7"/>
      <c r="M413" s="7"/>
    </row>
    <row r="414" spans="9:13" x14ac:dyDescent="0.25">
      <c r="I414" s="7"/>
      <c r="J414" s="7"/>
      <c r="K414" s="7"/>
      <c r="L414" s="7"/>
      <c r="M414" s="7"/>
    </row>
    <row r="415" spans="9:13" x14ac:dyDescent="0.25">
      <c r="I415" s="7"/>
      <c r="J415" s="7"/>
      <c r="K415" s="7"/>
      <c r="L415" s="7"/>
      <c r="M415" s="7"/>
    </row>
    <row r="416" spans="9:13" x14ac:dyDescent="0.25">
      <c r="I416" s="7"/>
      <c r="J416" s="7"/>
      <c r="K416" s="7"/>
      <c r="L416" s="7"/>
      <c r="M416" s="7"/>
    </row>
    <row r="417" spans="9:13" x14ac:dyDescent="0.25">
      <c r="I417" s="7"/>
      <c r="J417" s="7"/>
      <c r="K417" s="7"/>
      <c r="L417" s="7"/>
      <c r="M417" s="7"/>
    </row>
    <row r="418" spans="9:13" x14ac:dyDescent="0.25">
      <c r="I418" s="7"/>
      <c r="J418" s="7"/>
      <c r="K418" s="7"/>
      <c r="L418" s="7"/>
      <c r="M418" s="7"/>
    </row>
    <row r="419" spans="9:13" x14ac:dyDescent="0.25">
      <c r="I419" s="7"/>
      <c r="J419" s="7"/>
      <c r="K419" s="7"/>
      <c r="L419" s="7"/>
      <c r="M419" s="7"/>
    </row>
    <row r="420" spans="9:13" x14ac:dyDescent="0.25">
      <c r="I420" s="7"/>
      <c r="J420" s="7"/>
      <c r="K420" s="7"/>
      <c r="L420" s="7"/>
      <c r="M420" s="7"/>
    </row>
    <row r="421" spans="9:13" x14ac:dyDescent="0.25">
      <c r="I421" s="7"/>
      <c r="J421" s="7"/>
      <c r="K421" s="7"/>
      <c r="L421" s="7"/>
      <c r="M421" s="7"/>
    </row>
    <row r="422" spans="9:13" x14ac:dyDescent="0.25">
      <c r="I422" s="7"/>
      <c r="J422" s="7"/>
      <c r="K422" s="7"/>
      <c r="L422" s="7"/>
      <c r="M422" s="7"/>
    </row>
    <row r="423" spans="9:13" x14ac:dyDescent="0.25">
      <c r="I423" s="7"/>
      <c r="J423" s="7"/>
      <c r="K423" s="7"/>
      <c r="L423" s="7"/>
      <c r="M423" s="7"/>
    </row>
    <row r="424" spans="9:13" x14ac:dyDescent="0.25">
      <c r="I424" s="7"/>
      <c r="J424" s="7"/>
      <c r="K424" s="7"/>
      <c r="L424" s="7"/>
      <c r="M424" s="7"/>
    </row>
    <row r="425" spans="9:13" x14ac:dyDescent="0.25">
      <c r="I425" s="7"/>
      <c r="J425" s="7"/>
      <c r="K425" s="7"/>
      <c r="L425" s="7"/>
      <c r="M425" s="7"/>
    </row>
    <row r="426" spans="9:13" x14ac:dyDescent="0.25">
      <c r="I426" s="7"/>
      <c r="J426" s="7"/>
      <c r="K426" s="7"/>
      <c r="L426" s="7"/>
      <c r="M426" s="7"/>
    </row>
    <row r="427" spans="9:13" x14ac:dyDescent="0.25">
      <c r="I427" s="7"/>
      <c r="J427" s="7"/>
      <c r="K427" s="7"/>
      <c r="L427" s="7"/>
      <c r="M427" s="7"/>
    </row>
    <row r="428" spans="9:13" x14ac:dyDescent="0.25">
      <c r="I428" s="7"/>
      <c r="J428" s="7"/>
      <c r="K428" s="7"/>
      <c r="L428" s="7"/>
      <c r="M428" s="7"/>
    </row>
    <row r="429" spans="9:13" x14ac:dyDescent="0.25">
      <c r="I429" s="7"/>
      <c r="J429" s="7"/>
      <c r="K429" s="7"/>
      <c r="L429" s="7"/>
      <c r="M429" s="7"/>
    </row>
    <row r="430" spans="9:13" x14ac:dyDescent="0.25">
      <c r="I430" s="7"/>
      <c r="J430" s="7"/>
      <c r="K430" s="7"/>
      <c r="L430" s="7"/>
      <c r="M430" s="7"/>
    </row>
    <row r="431" spans="9:13" x14ac:dyDescent="0.25">
      <c r="I431" s="7"/>
      <c r="J431" s="7"/>
      <c r="K431" s="7"/>
      <c r="L431" s="7"/>
      <c r="M431" s="7"/>
    </row>
    <row r="432" spans="9:13" x14ac:dyDescent="0.25">
      <c r="I432" s="7"/>
      <c r="J432" s="7"/>
      <c r="K432" s="7"/>
      <c r="L432" s="7"/>
      <c r="M432" s="7"/>
    </row>
    <row r="433" spans="9:13" x14ac:dyDescent="0.25">
      <c r="I433" s="7"/>
      <c r="J433" s="7"/>
      <c r="K433" s="7"/>
      <c r="L433" s="7"/>
      <c r="M433" s="7"/>
    </row>
    <row r="434" spans="9:13" x14ac:dyDescent="0.25">
      <c r="I434" s="7"/>
      <c r="J434" s="7"/>
      <c r="K434" s="7"/>
      <c r="L434" s="7"/>
      <c r="M434" s="7"/>
    </row>
    <row r="435" spans="9:13" x14ac:dyDescent="0.25">
      <c r="I435" s="7"/>
      <c r="J435" s="7"/>
      <c r="K435" s="7"/>
      <c r="L435" s="7"/>
      <c r="M435" s="7"/>
    </row>
    <row r="436" spans="9:13" x14ac:dyDescent="0.25">
      <c r="I436" s="7"/>
      <c r="J436" s="7"/>
      <c r="K436" s="7"/>
      <c r="L436" s="7"/>
      <c r="M436" s="7"/>
    </row>
    <row r="437" spans="9:13" x14ac:dyDescent="0.25">
      <c r="I437" s="7"/>
      <c r="J437" s="7"/>
      <c r="K437" s="7"/>
      <c r="L437" s="7"/>
      <c r="M437" s="7"/>
    </row>
    <row r="438" spans="9:13" x14ac:dyDescent="0.25">
      <c r="I438" s="7"/>
      <c r="J438" s="7"/>
      <c r="K438" s="7"/>
      <c r="L438" s="7"/>
      <c r="M438" s="7"/>
    </row>
    <row r="439" spans="9:13" x14ac:dyDescent="0.25">
      <c r="I439" s="7"/>
      <c r="J439" s="7"/>
      <c r="K439" s="7"/>
      <c r="L439" s="7"/>
      <c r="M439" s="7"/>
    </row>
    <row r="440" spans="9:13" x14ac:dyDescent="0.25">
      <c r="I440" s="7"/>
      <c r="J440" s="7"/>
      <c r="K440" s="7"/>
      <c r="L440" s="7"/>
      <c r="M440" s="7"/>
    </row>
    <row r="441" spans="9:13" x14ac:dyDescent="0.25">
      <c r="I441" s="7"/>
      <c r="J441" s="7"/>
      <c r="K441" s="7"/>
      <c r="L441" s="7"/>
      <c r="M441" s="7"/>
    </row>
    <row r="442" spans="9:13" x14ac:dyDescent="0.25">
      <c r="I442" s="7"/>
      <c r="J442" s="7"/>
      <c r="K442" s="7"/>
      <c r="L442" s="7"/>
      <c r="M442" s="7"/>
    </row>
    <row r="443" spans="9:13" x14ac:dyDescent="0.25">
      <c r="I443" s="7"/>
      <c r="J443" s="7"/>
      <c r="K443" s="7"/>
      <c r="L443" s="7"/>
      <c r="M443" s="7"/>
    </row>
    <row r="444" spans="9:13" x14ac:dyDescent="0.25">
      <c r="I444" s="7"/>
      <c r="J444" s="7"/>
      <c r="K444" s="7"/>
      <c r="L444" s="7"/>
      <c r="M444" s="7"/>
    </row>
    <row r="445" spans="9:13" x14ac:dyDescent="0.25">
      <c r="I445" s="7"/>
      <c r="J445" s="7"/>
      <c r="K445" s="7"/>
      <c r="L445" s="7"/>
      <c r="M445" s="7"/>
    </row>
    <row r="446" spans="9:13" x14ac:dyDescent="0.25">
      <c r="I446" s="7"/>
      <c r="J446" s="7"/>
      <c r="K446" s="7"/>
      <c r="L446" s="7"/>
      <c r="M446" s="7"/>
    </row>
    <row r="447" spans="9:13" x14ac:dyDescent="0.25">
      <c r="I447" s="7"/>
      <c r="J447" s="7"/>
      <c r="K447" s="7"/>
      <c r="L447" s="7"/>
      <c r="M447" s="7"/>
    </row>
    <row r="448" spans="9:13" x14ac:dyDescent="0.25">
      <c r="I448" s="7"/>
      <c r="J448" s="7"/>
      <c r="K448" s="7"/>
      <c r="L448" s="7"/>
      <c r="M448" s="7"/>
    </row>
    <row r="449" spans="9:13" x14ac:dyDescent="0.25">
      <c r="I449" s="7"/>
      <c r="J449" s="7"/>
      <c r="K449" s="7"/>
      <c r="L449" s="7"/>
      <c r="M449" s="7"/>
    </row>
    <row r="450" spans="9:13" x14ac:dyDescent="0.25">
      <c r="I450" s="7"/>
      <c r="J450" s="7"/>
      <c r="K450" s="7"/>
      <c r="L450" s="7"/>
      <c r="M450" s="7"/>
    </row>
    <row r="451" spans="9:13" x14ac:dyDescent="0.25">
      <c r="I451" s="7"/>
      <c r="J451" s="7"/>
      <c r="K451" s="7"/>
      <c r="L451" s="7"/>
      <c r="M451" s="7"/>
    </row>
    <row r="452" spans="9:13" x14ac:dyDescent="0.25">
      <c r="I452" s="7"/>
      <c r="J452" s="7"/>
      <c r="K452" s="7"/>
      <c r="L452" s="7"/>
      <c r="M452" s="7"/>
    </row>
    <row r="453" spans="9:13" x14ac:dyDescent="0.25">
      <c r="I453" s="7"/>
      <c r="J453" s="7"/>
      <c r="K453" s="7"/>
      <c r="L453" s="7"/>
      <c r="M453" s="7"/>
    </row>
    <row r="454" spans="9:13" x14ac:dyDescent="0.25">
      <c r="I454" s="7"/>
      <c r="J454" s="7"/>
      <c r="K454" s="7"/>
      <c r="L454" s="7"/>
      <c r="M454" s="7"/>
    </row>
    <row r="455" spans="9:13" x14ac:dyDescent="0.25">
      <c r="I455" s="7"/>
      <c r="J455" s="7"/>
      <c r="K455" s="7"/>
      <c r="L455" s="7"/>
      <c r="M455" s="7"/>
    </row>
    <row r="456" spans="9:13" x14ac:dyDescent="0.25">
      <c r="I456" s="7"/>
      <c r="J456" s="7"/>
      <c r="K456" s="7"/>
      <c r="L456" s="7"/>
      <c r="M456" s="7"/>
    </row>
    <row r="457" spans="9:13" x14ac:dyDescent="0.25">
      <c r="I457" s="7"/>
      <c r="J457" s="7"/>
      <c r="K457" s="7"/>
      <c r="L457" s="7"/>
      <c r="M457" s="7"/>
    </row>
    <row r="458" spans="9:13" x14ac:dyDescent="0.25">
      <c r="I458" s="7"/>
      <c r="J458" s="7"/>
      <c r="K458" s="7"/>
      <c r="L458" s="7"/>
      <c r="M458" s="7"/>
    </row>
    <row r="459" spans="9:13" x14ac:dyDescent="0.25">
      <c r="I459" s="7"/>
      <c r="J459" s="7"/>
      <c r="K459" s="7"/>
      <c r="L459" s="7"/>
      <c r="M459" s="7"/>
    </row>
    <row r="460" spans="9:13" x14ac:dyDescent="0.25">
      <c r="I460" s="7"/>
      <c r="J460" s="7"/>
      <c r="K460" s="7"/>
      <c r="L460" s="7"/>
      <c r="M460" s="7"/>
    </row>
    <row r="461" spans="9:13" x14ac:dyDescent="0.25">
      <c r="I461" s="7"/>
      <c r="J461" s="7"/>
      <c r="K461" s="7"/>
      <c r="L461" s="7"/>
      <c r="M461" s="7"/>
    </row>
    <row r="462" spans="9:13" x14ac:dyDescent="0.25">
      <c r="I462" s="7"/>
      <c r="J462" s="7"/>
      <c r="K462" s="7"/>
      <c r="L462" s="7"/>
      <c r="M462" s="7"/>
    </row>
    <row r="463" spans="9:13" x14ac:dyDescent="0.25">
      <c r="I463" s="7"/>
      <c r="J463" s="7"/>
      <c r="K463" s="7"/>
      <c r="L463" s="7"/>
      <c r="M463" s="7"/>
    </row>
    <row r="464" spans="9:13" x14ac:dyDescent="0.25">
      <c r="I464" s="7"/>
      <c r="J464" s="7"/>
      <c r="K464" s="7"/>
      <c r="L464" s="7"/>
      <c r="M464" s="7"/>
    </row>
    <row r="465" spans="9:13" x14ac:dyDescent="0.25">
      <c r="I465" s="7"/>
      <c r="J465" s="7"/>
      <c r="K465" s="7"/>
      <c r="L465" s="7"/>
      <c r="M465" s="7"/>
    </row>
    <row r="466" spans="9:13" x14ac:dyDescent="0.25">
      <c r="I466" s="7"/>
      <c r="J466" s="7"/>
      <c r="K466" s="7"/>
      <c r="L466" s="7"/>
      <c r="M466" s="7"/>
    </row>
    <row r="467" spans="9:13" x14ac:dyDescent="0.25">
      <c r="I467" s="7"/>
      <c r="J467" s="7"/>
      <c r="K467" s="7"/>
      <c r="L467" s="7"/>
      <c r="M467" s="7"/>
    </row>
    <row r="468" spans="9:13" x14ac:dyDescent="0.25">
      <c r="I468" s="7"/>
      <c r="J468" s="7"/>
      <c r="K468" s="7"/>
      <c r="L468" s="7"/>
      <c r="M468" s="7"/>
    </row>
    <row r="469" spans="9:13" x14ac:dyDescent="0.25">
      <c r="I469" s="7"/>
      <c r="J469" s="7"/>
      <c r="K469" s="7"/>
      <c r="L469" s="7"/>
      <c r="M469" s="7"/>
    </row>
    <row r="470" spans="9:13" x14ac:dyDescent="0.25">
      <c r="I470" s="7"/>
      <c r="J470" s="7"/>
      <c r="K470" s="7"/>
      <c r="L470" s="7"/>
      <c r="M470" s="7"/>
    </row>
    <row r="471" spans="9:13" x14ac:dyDescent="0.25">
      <c r="I471" s="7"/>
      <c r="J471" s="7"/>
      <c r="K471" s="7"/>
      <c r="L471" s="7"/>
      <c r="M471" s="7"/>
    </row>
    <row r="472" spans="9:13" x14ac:dyDescent="0.25">
      <c r="I472" s="7"/>
      <c r="J472" s="7"/>
      <c r="K472" s="7"/>
      <c r="L472" s="7"/>
      <c r="M472" s="7"/>
    </row>
    <row r="473" spans="9:13" x14ac:dyDescent="0.25">
      <c r="I473" s="7"/>
      <c r="J473" s="7"/>
      <c r="K473" s="7"/>
      <c r="L473" s="7"/>
      <c r="M473" s="7"/>
    </row>
    <row r="474" spans="9:13" x14ac:dyDescent="0.25">
      <c r="I474" s="7"/>
      <c r="J474" s="7"/>
      <c r="K474" s="7"/>
      <c r="L474" s="7"/>
      <c r="M474" s="7"/>
    </row>
    <row r="475" spans="9:13" x14ac:dyDescent="0.25">
      <c r="I475" s="7"/>
      <c r="J475" s="7"/>
      <c r="K475" s="7"/>
      <c r="L475" s="7"/>
      <c r="M475" s="7"/>
    </row>
    <row r="476" spans="9:13" x14ac:dyDescent="0.25">
      <c r="I476" s="7"/>
      <c r="J476" s="7"/>
      <c r="K476" s="7"/>
      <c r="L476" s="7"/>
      <c r="M476" s="7"/>
    </row>
    <row r="477" spans="9:13" x14ac:dyDescent="0.25">
      <c r="I477" s="7"/>
      <c r="J477" s="7"/>
      <c r="K477" s="7"/>
      <c r="L477" s="7"/>
      <c r="M477" s="7"/>
    </row>
    <row r="478" spans="9:13" x14ac:dyDescent="0.25">
      <c r="I478" s="7"/>
      <c r="J478" s="7"/>
      <c r="K478" s="7"/>
      <c r="L478" s="7"/>
      <c r="M478" s="7"/>
    </row>
    <row r="479" spans="9:13" x14ac:dyDescent="0.25">
      <c r="I479" s="7"/>
      <c r="J479" s="7"/>
      <c r="K479" s="7"/>
      <c r="L479" s="7"/>
      <c r="M479" s="7"/>
    </row>
    <row r="480" spans="9:13" x14ac:dyDescent="0.25">
      <c r="I480" s="7"/>
      <c r="J480" s="7"/>
      <c r="K480" s="7"/>
      <c r="L480" s="7"/>
      <c r="M480" s="7"/>
    </row>
    <row r="481" spans="9:13" x14ac:dyDescent="0.25">
      <c r="I481" s="7"/>
      <c r="J481" s="7"/>
      <c r="K481" s="7"/>
      <c r="L481" s="7"/>
      <c r="M481" s="7"/>
    </row>
    <row r="482" spans="9:13" x14ac:dyDescent="0.25">
      <c r="I482" s="7"/>
      <c r="J482" s="7"/>
      <c r="K482" s="7"/>
      <c r="L482" s="7"/>
      <c r="M482" s="7"/>
    </row>
    <row r="483" spans="9:13" x14ac:dyDescent="0.25">
      <c r="I483" s="7"/>
      <c r="J483" s="7"/>
      <c r="K483" s="7"/>
      <c r="L483" s="7"/>
      <c r="M483" s="7"/>
    </row>
    <row r="484" spans="9:13" x14ac:dyDescent="0.25">
      <c r="I484" s="7"/>
      <c r="J484" s="7"/>
      <c r="K484" s="7"/>
      <c r="L484" s="7"/>
      <c r="M484" s="7"/>
    </row>
    <row r="485" spans="9:13" x14ac:dyDescent="0.25">
      <c r="I485" s="7"/>
      <c r="J485" s="7"/>
      <c r="K485" s="7"/>
      <c r="L485" s="7"/>
      <c r="M485" s="7"/>
    </row>
    <row r="486" spans="9:13" x14ac:dyDescent="0.25">
      <c r="I486" s="7"/>
      <c r="J486" s="7"/>
      <c r="K486" s="7"/>
      <c r="L486" s="7"/>
      <c r="M486" s="7"/>
    </row>
    <row r="487" spans="9:13" x14ac:dyDescent="0.25">
      <c r="I487" s="7"/>
      <c r="J487" s="7"/>
      <c r="K487" s="7"/>
      <c r="L487" s="7"/>
      <c r="M487" s="7"/>
    </row>
    <row r="488" spans="9:13" x14ac:dyDescent="0.25">
      <c r="I488" s="7"/>
      <c r="J488" s="7"/>
      <c r="K488" s="7"/>
      <c r="L488" s="7"/>
      <c r="M488" s="7"/>
    </row>
    <row r="489" spans="9:13" x14ac:dyDescent="0.25">
      <c r="I489" s="7"/>
      <c r="J489" s="7"/>
      <c r="K489" s="7"/>
      <c r="L489" s="7"/>
      <c r="M489" s="7"/>
    </row>
    <row r="490" spans="9:13" x14ac:dyDescent="0.25">
      <c r="I490" s="7"/>
      <c r="J490" s="7"/>
      <c r="K490" s="7"/>
      <c r="L490" s="7"/>
      <c r="M490" s="7"/>
    </row>
    <row r="491" spans="9:13" x14ac:dyDescent="0.25">
      <c r="I491" s="7"/>
      <c r="J491" s="7"/>
      <c r="K491" s="7"/>
      <c r="L491" s="7"/>
      <c r="M491" s="7"/>
    </row>
    <row r="492" spans="9:13" x14ac:dyDescent="0.25">
      <c r="I492" s="7"/>
      <c r="J492" s="7"/>
      <c r="K492" s="7"/>
      <c r="L492" s="7"/>
      <c r="M492" s="7"/>
    </row>
    <row r="493" spans="9:13" x14ac:dyDescent="0.25">
      <c r="I493" s="7"/>
      <c r="J493" s="7"/>
      <c r="K493" s="7"/>
      <c r="L493" s="7"/>
      <c r="M493" s="7"/>
    </row>
    <row r="494" spans="9:13" x14ac:dyDescent="0.25">
      <c r="I494" s="7"/>
      <c r="J494" s="7"/>
      <c r="K494" s="7"/>
      <c r="L494" s="7"/>
      <c r="M494" s="7"/>
    </row>
    <row r="495" spans="9:13" x14ac:dyDescent="0.25">
      <c r="I495" s="7"/>
      <c r="J495" s="7"/>
      <c r="K495" s="7"/>
      <c r="L495" s="7"/>
      <c r="M495" s="7"/>
    </row>
    <row r="496" spans="9:13" x14ac:dyDescent="0.25">
      <c r="I496" s="7"/>
      <c r="J496" s="7"/>
      <c r="K496" s="7"/>
      <c r="L496" s="7"/>
      <c r="M496" s="7"/>
    </row>
    <row r="497" spans="9:13" x14ac:dyDescent="0.25">
      <c r="I497" s="7"/>
      <c r="J497" s="7"/>
      <c r="K497" s="7"/>
      <c r="L497" s="7"/>
      <c r="M497" s="7"/>
    </row>
    <row r="498" spans="9:13" x14ac:dyDescent="0.25">
      <c r="I498" s="7"/>
      <c r="J498" s="7"/>
      <c r="K498" s="7"/>
      <c r="L498" s="7"/>
      <c r="M498" s="7"/>
    </row>
    <row r="499" spans="9:13" x14ac:dyDescent="0.25">
      <c r="I499" s="7"/>
      <c r="J499" s="7"/>
      <c r="K499" s="7"/>
      <c r="L499" s="7"/>
      <c r="M499" s="7"/>
    </row>
    <row r="500" spans="9:13" x14ac:dyDescent="0.25">
      <c r="I500" s="7"/>
      <c r="J500" s="7"/>
      <c r="K500" s="7"/>
      <c r="L500" s="7"/>
      <c r="M500" s="7"/>
    </row>
    <row r="501" spans="9:13" x14ac:dyDescent="0.25">
      <c r="I501" s="7"/>
      <c r="J501" s="7"/>
      <c r="K501" s="7"/>
      <c r="L501" s="7"/>
      <c r="M501" s="7"/>
    </row>
    <row r="502" spans="9:13" x14ac:dyDescent="0.25">
      <c r="I502" s="7"/>
      <c r="J502" s="7"/>
      <c r="K502" s="7"/>
      <c r="L502" s="7"/>
      <c r="M502" s="7"/>
    </row>
    <row r="503" spans="9:13" x14ac:dyDescent="0.25">
      <c r="I503" s="7"/>
      <c r="J503" s="7"/>
      <c r="K503" s="7"/>
      <c r="L503" s="7"/>
      <c r="M503" s="7"/>
    </row>
    <row r="504" spans="9:13" x14ac:dyDescent="0.25">
      <c r="I504" s="7"/>
      <c r="J504" s="7"/>
      <c r="K504" s="7"/>
      <c r="L504" s="7"/>
      <c r="M504" s="7"/>
    </row>
    <row r="505" spans="9:13" x14ac:dyDescent="0.25">
      <c r="I505" s="7"/>
      <c r="J505" s="7"/>
      <c r="K505" s="7"/>
      <c r="L505" s="7"/>
      <c r="M505" s="7"/>
    </row>
    <row r="506" spans="9:13" x14ac:dyDescent="0.25">
      <c r="I506" s="7"/>
      <c r="J506" s="7"/>
      <c r="K506" s="7"/>
      <c r="L506" s="7"/>
      <c r="M506" s="7"/>
    </row>
    <row r="507" spans="9:13" x14ac:dyDescent="0.25">
      <c r="I507" s="7"/>
      <c r="J507" s="7"/>
      <c r="K507" s="7"/>
      <c r="L507" s="7"/>
      <c r="M507" s="7"/>
    </row>
    <row r="508" spans="9:13" x14ac:dyDescent="0.25">
      <c r="I508" s="7"/>
      <c r="J508" s="7"/>
      <c r="K508" s="7"/>
      <c r="L508" s="7"/>
      <c r="M508" s="7"/>
    </row>
    <row r="509" spans="9:13" x14ac:dyDescent="0.25">
      <c r="I509" s="7"/>
      <c r="J509" s="7"/>
      <c r="K509" s="7"/>
      <c r="L509" s="7"/>
      <c r="M509" s="7"/>
    </row>
    <row r="510" spans="9:13" x14ac:dyDescent="0.25">
      <c r="I510" s="7"/>
      <c r="J510" s="7"/>
      <c r="K510" s="7"/>
      <c r="L510" s="7"/>
      <c r="M510" s="7"/>
    </row>
    <row r="511" spans="9:13" x14ac:dyDescent="0.25">
      <c r="I511" s="7"/>
      <c r="J511" s="7"/>
      <c r="K511" s="7"/>
      <c r="L511" s="7"/>
      <c r="M511" s="7"/>
    </row>
    <row r="512" spans="9:13" x14ac:dyDescent="0.25">
      <c r="I512" s="7"/>
      <c r="J512" s="7"/>
      <c r="K512" s="7"/>
      <c r="L512" s="7"/>
      <c r="M512" s="7"/>
    </row>
    <row r="513" spans="9:13" x14ac:dyDescent="0.25">
      <c r="I513" s="7"/>
      <c r="J513" s="7"/>
      <c r="K513" s="7"/>
      <c r="L513" s="7"/>
      <c r="M513" s="7"/>
    </row>
    <row r="514" spans="9:13" x14ac:dyDescent="0.25">
      <c r="I514" s="7"/>
      <c r="J514" s="7"/>
      <c r="K514" s="7"/>
      <c r="L514" s="7"/>
      <c r="M514" s="7"/>
    </row>
    <row r="515" spans="9:13" x14ac:dyDescent="0.25">
      <c r="I515" s="7"/>
      <c r="J515" s="7"/>
      <c r="K515" s="7"/>
      <c r="L515" s="7"/>
      <c r="M515" s="7"/>
    </row>
    <row r="516" spans="9:13" x14ac:dyDescent="0.25">
      <c r="I516" s="7"/>
      <c r="J516" s="7"/>
      <c r="K516" s="7"/>
      <c r="L516" s="7"/>
      <c r="M516" s="7"/>
    </row>
    <row r="517" spans="9:13" x14ac:dyDescent="0.25">
      <c r="I517" s="7"/>
      <c r="J517" s="7"/>
      <c r="K517" s="7"/>
      <c r="L517" s="7"/>
      <c r="M517" s="7"/>
    </row>
    <row r="518" spans="9:13" x14ac:dyDescent="0.25">
      <c r="I518" s="7"/>
      <c r="J518" s="7"/>
      <c r="K518" s="7"/>
      <c r="L518" s="7"/>
      <c r="M518" s="7"/>
    </row>
    <row r="519" spans="9:13" x14ac:dyDescent="0.25">
      <c r="I519" s="7"/>
      <c r="J519" s="7"/>
      <c r="K519" s="7"/>
      <c r="L519" s="7"/>
      <c r="M519" s="7"/>
    </row>
    <row r="520" spans="9:13" x14ac:dyDescent="0.25">
      <c r="I520" s="7"/>
      <c r="J520" s="7"/>
      <c r="K520" s="7"/>
      <c r="L520" s="7"/>
      <c r="M520" s="7"/>
    </row>
    <row r="521" spans="9:13" x14ac:dyDescent="0.25">
      <c r="I521" s="7"/>
      <c r="J521" s="7"/>
      <c r="K521" s="7"/>
      <c r="L521" s="7"/>
      <c r="M521" s="7"/>
    </row>
    <row r="522" spans="9:13" x14ac:dyDescent="0.25">
      <c r="I522" s="7"/>
      <c r="J522" s="7"/>
      <c r="K522" s="7"/>
      <c r="L522" s="7"/>
      <c r="M522" s="7"/>
    </row>
    <row r="523" spans="9:13" x14ac:dyDescent="0.25">
      <c r="I523" s="7"/>
      <c r="J523" s="7"/>
      <c r="K523" s="7"/>
      <c r="L523" s="7"/>
      <c r="M523" s="7"/>
    </row>
    <row r="524" spans="9:13" x14ac:dyDescent="0.25">
      <c r="I524" s="7"/>
      <c r="J524" s="7"/>
      <c r="K524" s="7"/>
      <c r="L524" s="7"/>
      <c r="M524" s="7"/>
    </row>
    <row r="525" spans="9:13" x14ac:dyDescent="0.25">
      <c r="I525" s="7"/>
      <c r="J525" s="7"/>
      <c r="K525" s="7"/>
      <c r="L525" s="7"/>
      <c r="M525" s="7"/>
    </row>
    <row r="526" spans="9:13" x14ac:dyDescent="0.25">
      <c r="I526" s="7"/>
      <c r="J526" s="7"/>
      <c r="K526" s="7"/>
      <c r="L526" s="7"/>
      <c r="M526" s="7"/>
    </row>
    <row r="527" spans="9:13" x14ac:dyDescent="0.25">
      <c r="I527" s="7"/>
      <c r="J527" s="7"/>
      <c r="K527" s="7"/>
      <c r="L527" s="7"/>
      <c r="M527" s="7"/>
    </row>
    <row r="528" spans="9:13" x14ac:dyDescent="0.25">
      <c r="I528" s="7"/>
      <c r="J528" s="7"/>
      <c r="K528" s="7"/>
      <c r="L528" s="7"/>
      <c r="M528" s="7"/>
    </row>
    <row r="529" spans="9:13" x14ac:dyDescent="0.25">
      <c r="I529" s="7"/>
      <c r="J529" s="7"/>
      <c r="K529" s="7"/>
      <c r="L529" s="7"/>
      <c r="M529" s="7"/>
    </row>
    <row r="530" spans="9:13" x14ac:dyDescent="0.25">
      <c r="I530" s="7"/>
      <c r="J530" s="7"/>
      <c r="K530" s="7"/>
      <c r="L530" s="7"/>
      <c r="M530" s="7"/>
    </row>
    <row r="531" spans="9:13" x14ac:dyDescent="0.25">
      <c r="I531" s="7"/>
      <c r="J531" s="7"/>
      <c r="K531" s="7"/>
      <c r="L531" s="7"/>
      <c r="M531" s="7"/>
    </row>
    <row r="532" spans="9:13" x14ac:dyDescent="0.25">
      <c r="I532" s="7"/>
      <c r="J532" s="7"/>
      <c r="K532" s="7"/>
      <c r="L532" s="7"/>
      <c r="M532" s="7"/>
    </row>
    <row r="533" spans="9:13" x14ac:dyDescent="0.25">
      <c r="I533" s="7"/>
      <c r="J533" s="7"/>
      <c r="K533" s="7"/>
      <c r="L533" s="7"/>
      <c r="M533" s="7"/>
    </row>
    <row r="534" spans="9:13" x14ac:dyDescent="0.25">
      <c r="I534" s="7"/>
      <c r="J534" s="7"/>
      <c r="K534" s="7"/>
      <c r="L534" s="7"/>
      <c r="M534" s="7"/>
    </row>
    <row r="535" spans="9:13" x14ac:dyDescent="0.25">
      <c r="I535" s="7"/>
      <c r="J535" s="7"/>
      <c r="K535" s="7"/>
      <c r="L535" s="7"/>
      <c r="M535" s="7"/>
    </row>
    <row r="536" spans="9:13" x14ac:dyDescent="0.25">
      <c r="I536" s="7"/>
      <c r="J536" s="7"/>
      <c r="K536" s="7"/>
      <c r="L536" s="7"/>
      <c r="M536" s="7"/>
    </row>
    <row r="537" spans="9:13" x14ac:dyDescent="0.25">
      <c r="I537" s="7"/>
      <c r="J537" s="7"/>
      <c r="K537" s="7"/>
      <c r="L537" s="7"/>
      <c r="M537" s="7"/>
    </row>
    <row r="538" spans="9:13" x14ac:dyDescent="0.25">
      <c r="I538" s="7"/>
      <c r="J538" s="7"/>
      <c r="K538" s="7"/>
      <c r="L538" s="7"/>
      <c r="M538" s="7"/>
    </row>
    <row r="539" spans="9:13" x14ac:dyDescent="0.25">
      <c r="I539" s="7"/>
      <c r="J539" s="7"/>
      <c r="K539" s="7"/>
      <c r="L539" s="7"/>
      <c r="M539" s="7"/>
    </row>
    <row r="540" spans="9:13" x14ac:dyDescent="0.25">
      <c r="I540" s="7"/>
      <c r="J540" s="7"/>
      <c r="K540" s="7"/>
      <c r="L540" s="7"/>
      <c r="M540" s="7"/>
    </row>
    <row r="541" spans="9:13" x14ac:dyDescent="0.25">
      <c r="I541" s="7"/>
      <c r="J541" s="7"/>
      <c r="K541" s="7"/>
      <c r="L541" s="7"/>
      <c r="M541" s="7"/>
    </row>
    <row r="542" spans="9:13" x14ac:dyDescent="0.25">
      <c r="I542" s="7"/>
      <c r="J542" s="7"/>
      <c r="K542" s="7"/>
      <c r="L542" s="7"/>
      <c r="M542" s="7"/>
    </row>
    <row r="543" spans="9:13" x14ac:dyDescent="0.25">
      <c r="I543" s="7"/>
      <c r="J543" s="7"/>
      <c r="K543" s="7"/>
      <c r="L543" s="7"/>
      <c r="M543" s="7"/>
    </row>
    <row r="544" spans="9:13" x14ac:dyDescent="0.25">
      <c r="I544" s="7"/>
      <c r="J544" s="7"/>
      <c r="K544" s="7"/>
      <c r="L544" s="7"/>
      <c r="M544" s="7"/>
    </row>
    <row r="545" spans="9:13" x14ac:dyDescent="0.25">
      <c r="I545" s="7"/>
      <c r="J545" s="7"/>
      <c r="K545" s="7"/>
      <c r="L545" s="7"/>
      <c r="M545" s="7"/>
    </row>
    <row r="546" spans="9:13" x14ac:dyDescent="0.25">
      <c r="I546" s="7"/>
      <c r="J546" s="7"/>
      <c r="K546" s="7"/>
      <c r="L546" s="7"/>
      <c r="M546" s="7"/>
    </row>
    <row r="547" spans="9:13" x14ac:dyDescent="0.25">
      <c r="I547" s="7"/>
      <c r="J547" s="7"/>
      <c r="K547" s="7"/>
      <c r="L547" s="7"/>
      <c r="M547" s="7"/>
    </row>
    <row r="548" spans="9:13" x14ac:dyDescent="0.25">
      <c r="I548" s="7"/>
      <c r="J548" s="7"/>
      <c r="K548" s="7"/>
      <c r="L548" s="7"/>
      <c r="M548" s="7"/>
    </row>
    <row r="549" spans="9:13" x14ac:dyDescent="0.25">
      <c r="I549" s="7"/>
      <c r="J549" s="7"/>
      <c r="K549" s="7"/>
      <c r="L549" s="7"/>
      <c r="M549" s="7"/>
    </row>
    <row r="550" spans="9:13" x14ac:dyDescent="0.25">
      <c r="I550" s="7"/>
      <c r="J550" s="7"/>
      <c r="K550" s="7"/>
      <c r="L550" s="7"/>
      <c r="M550" s="7"/>
    </row>
    <row r="551" spans="9:13" x14ac:dyDescent="0.25">
      <c r="I551" s="7"/>
      <c r="J551" s="7"/>
      <c r="K551" s="7"/>
      <c r="L551" s="7"/>
      <c r="M551" s="7"/>
    </row>
    <row r="552" spans="9:13" x14ac:dyDescent="0.25">
      <c r="I552" s="7"/>
      <c r="J552" s="7"/>
      <c r="K552" s="7"/>
      <c r="L552" s="7"/>
      <c r="M552" s="7"/>
    </row>
    <row r="553" spans="9:13" x14ac:dyDescent="0.25">
      <c r="I553" s="7"/>
      <c r="J553" s="7"/>
      <c r="K553" s="7"/>
      <c r="L553" s="7"/>
      <c r="M553" s="7"/>
    </row>
    <row r="554" spans="9:13" x14ac:dyDescent="0.25">
      <c r="I554" s="7"/>
      <c r="J554" s="7"/>
      <c r="K554" s="7"/>
      <c r="L554" s="7"/>
      <c r="M554" s="7"/>
    </row>
    <row r="555" spans="9:13" x14ac:dyDescent="0.25">
      <c r="I555" s="7"/>
      <c r="J555" s="7"/>
      <c r="K555" s="7"/>
      <c r="L555" s="7"/>
      <c r="M555" s="7"/>
    </row>
    <row r="556" spans="9:13" x14ac:dyDescent="0.25">
      <c r="I556" s="7"/>
      <c r="J556" s="7"/>
      <c r="K556" s="7"/>
      <c r="L556" s="7"/>
      <c r="M556" s="7"/>
    </row>
    <row r="557" spans="9:13" x14ac:dyDescent="0.25">
      <c r="I557" s="7"/>
      <c r="J557" s="7"/>
      <c r="K557" s="7"/>
      <c r="L557" s="7"/>
      <c r="M557" s="7"/>
    </row>
    <row r="558" spans="9:13" x14ac:dyDescent="0.25">
      <c r="I558" s="7"/>
      <c r="J558" s="7"/>
      <c r="K558" s="7"/>
      <c r="L558" s="7"/>
      <c r="M558" s="7"/>
    </row>
    <row r="559" spans="9:13" x14ac:dyDescent="0.25">
      <c r="I559" s="7"/>
      <c r="J559" s="7"/>
      <c r="K559" s="7"/>
      <c r="L559" s="7"/>
      <c r="M559" s="7"/>
    </row>
    <row r="560" spans="9:13" x14ac:dyDescent="0.25">
      <c r="I560" s="7"/>
      <c r="J560" s="7"/>
      <c r="K560" s="7"/>
      <c r="L560" s="7"/>
      <c r="M560" s="7"/>
    </row>
    <row r="561" spans="9:13" x14ac:dyDescent="0.25">
      <c r="I561" s="7"/>
      <c r="J561" s="7"/>
      <c r="K561" s="7"/>
      <c r="L561" s="7"/>
      <c r="M561" s="7"/>
    </row>
    <row r="562" spans="9:13" x14ac:dyDescent="0.25">
      <c r="I562" s="7"/>
      <c r="J562" s="7"/>
      <c r="K562" s="7"/>
      <c r="L562" s="7"/>
      <c r="M562" s="7"/>
    </row>
    <row r="563" spans="9:13" x14ac:dyDescent="0.25">
      <c r="I563" s="7"/>
      <c r="J563" s="7"/>
      <c r="K563" s="7"/>
      <c r="L563" s="7"/>
      <c r="M563" s="7"/>
    </row>
    <row r="564" spans="9:13" x14ac:dyDescent="0.25">
      <c r="I564" s="7"/>
      <c r="J564" s="7"/>
      <c r="K564" s="7"/>
      <c r="L564" s="7"/>
      <c r="M564" s="7"/>
    </row>
    <row r="565" spans="9:13" x14ac:dyDescent="0.25">
      <c r="I565" s="7"/>
      <c r="J565" s="7"/>
      <c r="K565" s="7"/>
      <c r="L565" s="7"/>
      <c r="M565" s="7"/>
    </row>
    <row r="566" spans="9:13" x14ac:dyDescent="0.25">
      <c r="I566" s="7"/>
      <c r="J566" s="7"/>
      <c r="K566" s="7"/>
      <c r="L566" s="7"/>
      <c r="M566" s="7"/>
    </row>
    <row r="567" spans="9:13" x14ac:dyDescent="0.25">
      <c r="I567" s="7"/>
      <c r="J567" s="7"/>
      <c r="K567" s="7"/>
      <c r="L567" s="7"/>
      <c r="M567" s="7"/>
    </row>
    <row r="568" spans="9:13" x14ac:dyDescent="0.25">
      <c r="I568" s="7"/>
      <c r="J568" s="7"/>
      <c r="K568" s="7"/>
      <c r="L568" s="7"/>
      <c r="M568" s="7"/>
    </row>
    <row r="569" spans="9:13" x14ac:dyDescent="0.25">
      <c r="I569" s="7"/>
      <c r="J569" s="7"/>
      <c r="K569" s="7"/>
      <c r="L569" s="7"/>
      <c r="M569" s="7"/>
    </row>
    <row r="570" spans="9:13" x14ac:dyDescent="0.25">
      <c r="I570" s="7"/>
      <c r="J570" s="7"/>
      <c r="K570" s="7"/>
      <c r="L570" s="7"/>
      <c r="M570" s="7"/>
    </row>
    <row r="571" spans="9:13" x14ac:dyDescent="0.25">
      <c r="I571" s="7"/>
      <c r="J571" s="7"/>
      <c r="K571" s="7"/>
      <c r="L571" s="7"/>
      <c r="M571" s="7"/>
    </row>
    <row r="572" spans="9:13" x14ac:dyDescent="0.25">
      <c r="I572" s="7"/>
      <c r="J572" s="7"/>
      <c r="K572" s="7"/>
      <c r="L572" s="7"/>
      <c r="M572" s="7"/>
    </row>
    <row r="573" spans="9:13" x14ac:dyDescent="0.25">
      <c r="I573" s="7"/>
      <c r="J573" s="7"/>
      <c r="K573" s="7"/>
      <c r="L573" s="7"/>
      <c r="M573" s="7"/>
    </row>
    <row r="574" spans="9:13" x14ac:dyDescent="0.25">
      <c r="I574" s="7"/>
      <c r="J574" s="7"/>
      <c r="K574" s="7"/>
      <c r="L574" s="7"/>
      <c r="M574" s="7"/>
    </row>
    <row r="575" spans="9:13" x14ac:dyDescent="0.25">
      <c r="I575" s="7"/>
      <c r="J575" s="7"/>
      <c r="K575" s="7"/>
      <c r="L575" s="7"/>
      <c r="M575" s="7"/>
    </row>
    <row r="576" spans="9:13" x14ac:dyDescent="0.25">
      <c r="I576" s="7"/>
      <c r="J576" s="7"/>
      <c r="K576" s="7"/>
      <c r="L576" s="7"/>
      <c r="M576" s="7"/>
    </row>
    <row r="577" spans="9:13" x14ac:dyDescent="0.25">
      <c r="I577" s="7"/>
      <c r="J577" s="7"/>
      <c r="K577" s="7"/>
      <c r="L577" s="7"/>
      <c r="M577" s="7"/>
    </row>
  </sheetData>
  <mergeCells count="5">
    <mergeCell ref="AJ1:AK1"/>
    <mergeCell ref="T1:U1"/>
    <mergeCell ref="A1:B1"/>
    <mergeCell ref="Y1:Z1"/>
    <mergeCell ref="AD1:AE1"/>
  </mergeCells>
  <phoneticPr fontId="1" type="noConversion"/>
  <conditionalFormatting sqref="U3">
    <cfRule type="cellIs" dxfId="2" priority="7" operator="greaterThan">
      <formula>$U$2</formula>
    </cfRule>
  </conditionalFormatting>
  <conditionalFormatting sqref="Z3">
    <cfRule type="cellIs" dxfId="1" priority="6" operator="greaterThan">
      <formula>$Z$2</formula>
    </cfRule>
  </conditionalFormatting>
  <conditionalFormatting sqref="AE3">
    <cfRule type="cellIs" dxfId="0" priority="1" operator="greaterThan">
      <formula>$Z$2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E8F77D-1C9A-4645-A202-9B6A0D3619BA}">
          <x14:formula1>
            <xm:f>'Background stuff'!$E$6</xm:f>
          </x14:formula1>
          <xm:sqref>F22:F45</xm:sqref>
        </x14:dataValidation>
        <x14:dataValidation type="list" allowBlank="1" showInputMessage="1" showErrorMessage="1" xr:uid="{089E99E9-672E-4E87-8D48-F36C87A7B1B2}">
          <x14:formula1>
            <xm:f>'Background stuff'!$F$5:$F$13</xm:f>
          </x14:formula1>
          <xm:sqref>E22:E45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FEFE-0CA6-4030-838E-082AD981E4A6}">
  <dimension ref="E5:I21"/>
  <sheetViews>
    <sheetView workbookViewId="0">
      <selection activeCell="F24" sqref="F24"/>
    </sheetView>
  </sheetViews>
  <sheetFormatPr defaultRowHeight="15" x14ac:dyDescent="0.25"/>
  <cols>
    <col min="6" max="6" width="26" customWidth="1"/>
  </cols>
  <sheetData>
    <row r="5" spans="5:9" x14ac:dyDescent="0.25">
      <c r="F5" t="s">
        <v>115</v>
      </c>
    </row>
    <row r="6" spans="5:9" x14ac:dyDescent="0.25">
      <c r="E6" t="s">
        <v>114</v>
      </c>
      <c r="F6" t="s">
        <v>86</v>
      </c>
    </row>
    <row r="7" spans="5:9" x14ac:dyDescent="0.25">
      <c r="F7" t="s">
        <v>20</v>
      </c>
    </row>
    <row r="8" spans="5:9" x14ac:dyDescent="0.25">
      <c r="F8" t="s">
        <v>88</v>
      </c>
    </row>
    <row r="9" spans="5:9" x14ac:dyDescent="0.25">
      <c r="F9" t="s">
        <v>22</v>
      </c>
    </row>
    <row r="10" spans="5:9" x14ac:dyDescent="0.25">
      <c r="F10" t="s">
        <v>16</v>
      </c>
    </row>
    <row r="11" spans="5:9" x14ac:dyDescent="0.25">
      <c r="F11" t="s">
        <v>90</v>
      </c>
      <c r="I11" t="s">
        <v>89</v>
      </c>
    </row>
    <row r="12" spans="5:9" x14ac:dyDescent="0.25">
      <c r="F12" t="s">
        <v>18</v>
      </c>
      <c r="I12" t="s">
        <v>60</v>
      </c>
    </row>
    <row r="13" spans="5:9" x14ac:dyDescent="0.25">
      <c r="F13" t="s">
        <v>19</v>
      </c>
      <c r="I13" t="s">
        <v>61</v>
      </c>
    </row>
    <row r="14" spans="5:9" x14ac:dyDescent="0.25">
      <c r="I14" t="s">
        <v>61</v>
      </c>
    </row>
    <row r="15" spans="5:9" x14ac:dyDescent="0.25">
      <c r="I15" t="s">
        <v>62</v>
      </c>
    </row>
    <row r="16" spans="5:9" x14ac:dyDescent="0.25">
      <c r="I16" t="s">
        <v>63</v>
      </c>
    </row>
    <row r="17" spans="9:9" x14ac:dyDescent="0.25">
      <c r="I17" t="s">
        <v>62</v>
      </c>
    </row>
    <row r="18" spans="9:9" x14ac:dyDescent="0.25">
      <c r="I18" t="s">
        <v>26</v>
      </c>
    </row>
    <row r="19" spans="9:9" x14ac:dyDescent="0.25">
      <c r="I19" t="s">
        <v>61</v>
      </c>
    </row>
    <row r="20" spans="9:9" x14ac:dyDescent="0.25">
      <c r="I20" t="s">
        <v>64</v>
      </c>
    </row>
    <row r="21" spans="9:9" x14ac:dyDescent="0.25">
      <c r="I21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C159-D2D7-4798-B1E4-E36A91212E60}">
  <sheetPr>
    <pageSetUpPr fitToPage="1"/>
  </sheetPr>
  <dimension ref="A1:E33"/>
  <sheetViews>
    <sheetView showGridLines="0" view="pageLayout" zoomScale="83" zoomScaleNormal="100" zoomScalePageLayoutView="83" workbookViewId="0">
      <selection sqref="A1:E4"/>
    </sheetView>
  </sheetViews>
  <sheetFormatPr defaultRowHeight="15" x14ac:dyDescent="0.25"/>
  <cols>
    <col min="1" max="1" width="13.140625" customWidth="1"/>
    <col min="2" max="2" width="17.85546875" customWidth="1"/>
    <col min="3" max="3" width="19.28515625" customWidth="1"/>
    <col min="4" max="4" width="15.7109375" customWidth="1"/>
    <col min="5" max="5" width="24" customWidth="1"/>
  </cols>
  <sheetData>
    <row r="1" spans="1:5" ht="18" x14ac:dyDescent="0.25">
      <c r="A1" s="107" t="s">
        <v>65</v>
      </c>
      <c r="B1" s="107"/>
      <c r="C1" s="107"/>
      <c r="D1" s="107"/>
      <c r="E1" s="107"/>
    </row>
    <row r="6" spans="1:5" x14ac:dyDescent="0.25">
      <c r="A6" s="108" t="s">
        <v>66</v>
      </c>
      <c r="B6" s="108"/>
      <c r="C6" s="108"/>
      <c r="D6" s="108"/>
      <c r="E6" s="108"/>
    </row>
    <row r="7" spans="1:5" ht="27" thickBot="1" x14ac:dyDescent="0.3">
      <c r="A7" s="36" t="s">
        <v>67</v>
      </c>
      <c r="B7" s="36" t="s">
        <v>68</v>
      </c>
      <c r="C7" s="36" t="s">
        <v>69</v>
      </c>
      <c r="D7" s="36" t="s">
        <v>70</v>
      </c>
      <c r="E7" s="36" t="s">
        <v>71</v>
      </c>
    </row>
    <row r="8" spans="1:5" ht="15.75" thickBot="1" x14ac:dyDescent="0.3">
      <c r="A8" s="37"/>
      <c r="B8" s="38"/>
      <c r="C8" s="39" t="s">
        <v>72</v>
      </c>
      <c r="D8" s="40"/>
      <c r="E8" s="41">
        <f t="shared" ref="E8:E18" si="0">$A$8*D8</f>
        <v>0</v>
      </c>
    </row>
    <row r="9" spans="1:5" x14ac:dyDescent="0.25">
      <c r="B9" s="42"/>
      <c r="C9" s="43" t="s">
        <v>20</v>
      </c>
      <c r="D9" s="40"/>
      <c r="E9" s="41">
        <f t="shared" si="0"/>
        <v>0</v>
      </c>
    </row>
    <row r="10" spans="1:5" x14ac:dyDescent="0.25">
      <c r="C10" s="43" t="s">
        <v>73</v>
      </c>
      <c r="D10" s="40"/>
      <c r="E10" s="41">
        <f t="shared" si="0"/>
        <v>0</v>
      </c>
    </row>
    <row r="11" spans="1:5" x14ac:dyDescent="0.25">
      <c r="C11" s="43" t="s">
        <v>74</v>
      </c>
      <c r="D11" s="44">
        <v>9.0086965730406195E-8</v>
      </c>
      <c r="E11" s="41">
        <f t="shared" si="0"/>
        <v>0</v>
      </c>
    </row>
    <row r="12" spans="1:5" x14ac:dyDescent="0.25">
      <c r="C12" s="43" t="s">
        <v>19</v>
      </c>
      <c r="D12" s="44"/>
      <c r="E12" s="41">
        <f t="shared" si="0"/>
        <v>0</v>
      </c>
    </row>
    <row r="13" spans="1:5" x14ac:dyDescent="0.25">
      <c r="C13" s="43" t="s">
        <v>75</v>
      </c>
      <c r="D13" s="44"/>
      <c r="E13" s="41">
        <f t="shared" si="0"/>
        <v>0</v>
      </c>
    </row>
    <row r="14" spans="1:5" x14ac:dyDescent="0.25">
      <c r="C14" s="43" t="s">
        <v>76</v>
      </c>
      <c r="D14" s="44">
        <v>0.83910813407997897</v>
      </c>
      <c r="E14" s="41">
        <f t="shared" si="0"/>
        <v>0</v>
      </c>
    </row>
    <row r="15" spans="1:5" x14ac:dyDescent="0.25">
      <c r="C15" s="43" t="s">
        <v>77</v>
      </c>
      <c r="D15" s="44"/>
      <c r="E15" s="41">
        <f t="shared" si="0"/>
        <v>0</v>
      </c>
    </row>
    <row r="16" spans="1:5" x14ac:dyDescent="0.25">
      <c r="C16" s="43" t="s">
        <v>16</v>
      </c>
      <c r="D16" s="44">
        <v>0.109215158201492</v>
      </c>
      <c r="E16" s="41">
        <f t="shared" si="0"/>
        <v>0</v>
      </c>
    </row>
    <row r="17" spans="1:5" x14ac:dyDescent="0.25">
      <c r="C17" s="43" t="s">
        <v>78</v>
      </c>
      <c r="D17" s="44">
        <v>7.7538669062102196E-3</v>
      </c>
      <c r="E17" s="41">
        <f t="shared" si="0"/>
        <v>0</v>
      </c>
    </row>
    <row r="18" spans="1:5" x14ac:dyDescent="0.25">
      <c r="C18" s="43" t="s">
        <v>17</v>
      </c>
      <c r="D18" s="44">
        <v>4.39227507253536E-2</v>
      </c>
      <c r="E18" s="41">
        <f t="shared" si="0"/>
        <v>0</v>
      </c>
    </row>
    <row r="21" spans="1:5" x14ac:dyDescent="0.25">
      <c r="A21" s="108" t="s">
        <v>79</v>
      </c>
      <c r="B21" s="108"/>
      <c r="C21" s="108"/>
      <c r="D21" s="108"/>
      <c r="E21" s="108"/>
    </row>
    <row r="22" spans="1:5" ht="27" thickBot="1" x14ac:dyDescent="0.3">
      <c r="A22" s="36" t="s">
        <v>67</v>
      </c>
      <c r="B22" s="36" t="s">
        <v>68</v>
      </c>
      <c r="C22" s="36" t="s">
        <v>69</v>
      </c>
      <c r="D22" s="36" t="s">
        <v>70</v>
      </c>
      <c r="E22" s="36" t="s">
        <v>71</v>
      </c>
    </row>
    <row r="23" spans="1:5" ht="15.75" thickBot="1" x14ac:dyDescent="0.3">
      <c r="A23" s="37"/>
      <c r="B23" s="38"/>
      <c r="C23" s="39" t="s">
        <v>72</v>
      </c>
      <c r="D23" s="40"/>
      <c r="E23" s="41">
        <f t="shared" ref="E23:E33" si="1">$A$23*D23</f>
        <v>0</v>
      </c>
    </row>
    <row r="24" spans="1:5" x14ac:dyDescent="0.25">
      <c r="B24" s="42"/>
      <c r="C24" s="43" t="s">
        <v>20</v>
      </c>
      <c r="D24" s="40"/>
      <c r="E24" s="41">
        <f t="shared" si="1"/>
        <v>0</v>
      </c>
    </row>
    <row r="25" spans="1:5" x14ac:dyDescent="0.25">
      <c r="C25" s="43" t="s">
        <v>73</v>
      </c>
      <c r="D25" s="40"/>
      <c r="E25" s="41">
        <f t="shared" si="1"/>
        <v>0</v>
      </c>
    </row>
    <row r="26" spans="1:5" x14ac:dyDescent="0.25">
      <c r="C26" s="43" t="s">
        <v>74</v>
      </c>
      <c r="D26" s="44"/>
      <c r="E26" s="41">
        <f t="shared" si="1"/>
        <v>0</v>
      </c>
    </row>
    <row r="27" spans="1:5" x14ac:dyDescent="0.25">
      <c r="C27" s="43" t="s">
        <v>19</v>
      </c>
      <c r="D27" s="40"/>
      <c r="E27" s="41">
        <f t="shared" si="1"/>
        <v>0</v>
      </c>
    </row>
    <row r="28" spans="1:5" x14ac:dyDescent="0.25">
      <c r="C28" s="43" t="s">
        <v>75</v>
      </c>
      <c r="D28" s="44"/>
      <c r="E28" s="41">
        <f t="shared" si="1"/>
        <v>0</v>
      </c>
    </row>
    <row r="29" spans="1:5" x14ac:dyDescent="0.25">
      <c r="C29" s="43" t="s">
        <v>76</v>
      </c>
      <c r="D29" s="44">
        <v>0.89300000000000002</v>
      </c>
      <c r="E29" s="41">
        <f t="shared" si="1"/>
        <v>0</v>
      </c>
    </row>
    <row r="30" spans="1:5" x14ac:dyDescent="0.25">
      <c r="C30" s="43" t="s">
        <v>77</v>
      </c>
      <c r="D30" s="44"/>
      <c r="E30" s="41">
        <f t="shared" si="1"/>
        <v>0</v>
      </c>
    </row>
    <row r="31" spans="1:5" x14ac:dyDescent="0.25">
      <c r="C31" s="43" t="s">
        <v>16</v>
      </c>
      <c r="D31" s="44">
        <v>5.8999999999999997E-2</v>
      </c>
      <c r="E31" s="41">
        <f t="shared" si="1"/>
        <v>0</v>
      </c>
    </row>
    <row r="32" spans="1:5" x14ac:dyDescent="0.25">
      <c r="C32" s="43" t="s">
        <v>78</v>
      </c>
      <c r="D32" s="44"/>
      <c r="E32" s="41">
        <f t="shared" si="1"/>
        <v>0</v>
      </c>
    </row>
    <row r="33" spans="3:5" x14ac:dyDescent="0.25">
      <c r="C33" s="43" t="s">
        <v>17</v>
      </c>
      <c r="D33" s="44">
        <v>4.8000000000000001E-2</v>
      </c>
      <c r="E33" s="41">
        <f t="shared" si="1"/>
        <v>0</v>
      </c>
    </row>
  </sheetData>
  <sheetProtection algorithmName="SHA-512" hashValue="GLkbZ7q6MlZbZenhGAVM731qbbHewCnrzehk73n8QtPYvrYSLfAPwVdxpmo4lphtOPOgt5+xkuJuXpNseorXEA==" saltValue="+eZrVuNwqo47/YzkBuMbBg==" spinCount="100000" sheet="1" objects="1" scenarios="1"/>
  <mergeCells count="3">
    <mergeCell ref="A1:E1"/>
    <mergeCell ref="A6:E6"/>
    <mergeCell ref="A21:E21"/>
  </mergeCells>
  <pageMargins left="0.5" right="0.5" top="1" bottom="1" header="0.3" footer="0.3"/>
  <pageSetup fitToHeight="0" orientation="portrait" horizontalDpi="1200" verticalDpi="1200" r:id="rId1"/>
  <headerFooter>
    <oddHeader>&amp;R&amp;"Arial,Regular"Version: April 2023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DDB6-2562-4057-8AD4-9FC8C311425F}">
  <sheetPr>
    <pageSetUpPr fitToPage="1"/>
  </sheetPr>
  <dimension ref="A1:E42"/>
  <sheetViews>
    <sheetView showGridLines="0" view="pageLayout" zoomScale="75" zoomScaleNormal="100" zoomScalePageLayoutView="75" workbookViewId="0">
      <selection activeCell="D16" sqref="D16"/>
    </sheetView>
  </sheetViews>
  <sheetFormatPr defaultRowHeight="15" x14ac:dyDescent="0.25"/>
  <cols>
    <col min="1" max="1" width="36.28515625" customWidth="1"/>
    <col min="2" max="2" width="13.85546875" customWidth="1"/>
    <col min="3" max="3" width="14.140625" customWidth="1"/>
    <col min="4" max="4" width="13.140625" customWidth="1"/>
    <col min="5" max="5" width="21.85546875" customWidth="1"/>
  </cols>
  <sheetData>
    <row r="1" spans="1:5" ht="18" x14ac:dyDescent="0.25">
      <c r="A1" s="111" t="s">
        <v>106</v>
      </c>
      <c r="B1" s="111"/>
      <c r="C1" s="111"/>
      <c r="D1" s="111"/>
      <c r="E1" s="111"/>
    </row>
    <row r="2" spans="1:5" ht="18" x14ac:dyDescent="0.25">
      <c r="A2" s="112" t="s">
        <v>96</v>
      </c>
      <c r="B2" s="112"/>
      <c r="C2" s="112"/>
      <c r="D2" s="112"/>
      <c r="E2" s="112"/>
    </row>
    <row r="3" spans="1:5" ht="18" x14ac:dyDescent="0.25">
      <c r="A3" s="113" t="s">
        <v>105</v>
      </c>
      <c r="B3" s="113"/>
      <c r="C3" s="113"/>
      <c r="D3" s="113"/>
      <c r="E3" s="113"/>
    </row>
    <row r="4" spans="1:5" ht="18" x14ac:dyDescent="0.25">
      <c r="A4" s="113" t="s">
        <v>98</v>
      </c>
      <c r="B4" s="113"/>
      <c r="C4" s="113"/>
      <c r="D4" s="113"/>
      <c r="E4" s="113"/>
    </row>
    <row r="5" spans="1:5" ht="18" x14ac:dyDescent="0.25">
      <c r="A5" s="112" t="s">
        <v>99</v>
      </c>
      <c r="B5" s="112"/>
      <c r="C5" s="112"/>
      <c r="D5" s="112"/>
      <c r="E5" s="112"/>
    </row>
    <row r="6" spans="1:5" x14ac:dyDescent="0.25">
      <c r="A6" s="47"/>
      <c r="B6" s="47"/>
      <c r="C6" s="47"/>
      <c r="D6" s="47"/>
      <c r="E6" s="47"/>
    </row>
    <row r="7" spans="1:5" x14ac:dyDescent="0.25">
      <c r="A7" s="47"/>
      <c r="B7" s="47"/>
      <c r="C7" s="47"/>
      <c r="D7" s="47"/>
      <c r="E7" s="47"/>
    </row>
    <row r="8" spans="1:5" ht="28.5" customHeight="1" x14ac:dyDescent="0.25">
      <c r="A8" s="47"/>
      <c r="B8" s="47"/>
      <c r="C8" s="47"/>
      <c r="D8" s="47"/>
      <c r="E8" s="47"/>
    </row>
    <row r="9" spans="1:5" x14ac:dyDescent="0.25">
      <c r="A9" s="48"/>
      <c r="B9" s="49"/>
      <c r="C9" s="109" t="s">
        <v>100</v>
      </c>
      <c r="D9" s="110"/>
      <c r="E9" s="50">
        <f>SUM(Table5[Total Retired (in MWh)])</f>
        <v>0</v>
      </c>
    </row>
    <row r="10" spans="1:5" x14ac:dyDescent="0.25">
      <c r="A10" s="51" t="s">
        <v>101</v>
      </c>
      <c r="B10" s="52"/>
      <c r="C10" s="52"/>
      <c r="D10" s="52"/>
      <c r="E10" s="53"/>
    </row>
    <row r="11" spans="1:5" ht="26.25" x14ac:dyDescent="0.25">
      <c r="A11" s="54" t="s">
        <v>102</v>
      </c>
      <c r="B11" s="55" t="s">
        <v>23</v>
      </c>
      <c r="C11" s="55" t="s">
        <v>85</v>
      </c>
      <c r="D11" s="55" t="s">
        <v>103</v>
      </c>
      <c r="E11" s="56" t="s">
        <v>104</v>
      </c>
    </row>
    <row r="12" spans="1:5" x14ac:dyDescent="0.25">
      <c r="A12" s="57"/>
      <c r="B12" s="57"/>
      <c r="C12" s="58"/>
      <c r="D12" s="58"/>
      <c r="E12" s="59"/>
    </row>
    <row r="13" spans="1:5" x14ac:dyDescent="0.25">
      <c r="A13" s="57"/>
      <c r="B13" s="57"/>
      <c r="C13" s="58"/>
      <c r="D13" s="58"/>
      <c r="E13" s="59"/>
    </row>
    <row r="14" spans="1:5" x14ac:dyDescent="0.25">
      <c r="A14" s="57"/>
      <c r="B14" s="57"/>
      <c r="C14" s="58"/>
      <c r="D14" s="58"/>
      <c r="E14" s="59"/>
    </row>
    <row r="15" spans="1:5" x14ac:dyDescent="0.25">
      <c r="A15" s="57"/>
      <c r="B15" s="57"/>
      <c r="C15" s="58"/>
      <c r="D15" s="58"/>
      <c r="E15" s="59"/>
    </row>
    <row r="16" spans="1:5" x14ac:dyDescent="0.25">
      <c r="A16" s="57"/>
      <c r="B16" s="57"/>
      <c r="C16" s="58"/>
      <c r="D16" s="58"/>
      <c r="E16" s="59"/>
    </row>
    <row r="17" spans="1:5" x14ac:dyDescent="0.25">
      <c r="A17" s="57"/>
      <c r="B17" s="57"/>
      <c r="C17" s="58"/>
      <c r="D17" s="58"/>
      <c r="E17" s="59"/>
    </row>
    <row r="18" spans="1:5" x14ac:dyDescent="0.25">
      <c r="A18" s="57"/>
      <c r="B18" s="57"/>
      <c r="C18" s="58"/>
      <c r="D18" s="58"/>
      <c r="E18" s="59"/>
    </row>
    <row r="19" spans="1:5" x14ac:dyDescent="0.25">
      <c r="A19" s="57"/>
      <c r="B19" s="57"/>
      <c r="C19" s="58"/>
      <c r="D19" s="58"/>
      <c r="E19" s="59"/>
    </row>
    <row r="20" spans="1:5" x14ac:dyDescent="0.25">
      <c r="A20" s="57"/>
      <c r="B20" s="57"/>
      <c r="C20" s="58"/>
      <c r="D20" s="58"/>
      <c r="E20" s="59"/>
    </row>
    <row r="21" spans="1:5" x14ac:dyDescent="0.25">
      <c r="A21" s="57"/>
      <c r="B21" s="57"/>
      <c r="C21" s="58"/>
      <c r="D21" s="58"/>
      <c r="E21" s="59"/>
    </row>
    <row r="22" spans="1:5" x14ac:dyDescent="0.25">
      <c r="A22" s="57"/>
      <c r="B22" s="57"/>
      <c r="C22" s="58"/>
      <c r="D22" s="58"/>
      <c r="E22" s="59"/>
    </row>
    <row r="23" spans="1:5" x14ac:dyDescent="0.25">
      <c r="A23" s="57"/>
      <c r="B23" s="57"/>
      <c r="C23" s="58"/>
      <c r="D23" s="58"/>
      <c r="E23" s="60"/>
    </row>
    <row r="24" spans="1:5" x14ac:dyDescent="0.25">
      <c r="A24" s="57"/>
      <c r="B24" s="57"/>
      <c r="C24" s="58"/>
      <c r="D24" s="58"/>
      <c r="E24" s="60"/>
    </row>
    <row r="25" spans="1:5" x14ac:dyDescent="0.25">
      <c r="A25" s="57"/>
      <c r="B25" s="57"/>
      <c r="C25" s="58"/>
      <c r="D25" s="58"/>
      <c r="E25" s="60"/>
    </row>
    <row r="26" spans="1:5" x14ac:dyDescent="0.25">
      <c r="A26" s="57"/>
      <c r="B26" s="57"/>
      <c r="C26" s="58"/>
      <c r="D26" s="58"/>
      <c r="E26" s="60"/>
    </row>
    <row r="27" spans="1:5" x14ac:dyDescent="0.25">
      <c r="A27" s="57"/>
      <c r="B27" s="57"/>
      <c r="C27" s="58"/>
      <c r="D27" s="58"/>
      <c r="E27" s="60"/>
    </row>
    <row r="28" spans="1:5" x14ac:dyDescent="0.25">
      <c r="A28" s="57"/>
      <c r="B28" s="57"/>
      <c r="C28" s="58"/>
      <c r="D28" s="58"/>
      <c r="E28" s="60"/>
    </row>
    <row r="29" spans="1:5" x14ac:dyDescent="0.25">
      <c r="A29" s="57"/>
      <c r="B29" s="57"/>
      <c r="C29" s="58"/>
      <c r="D29" s="58"/>
      <c r="E29" s="60"/>
    </row>
    <row r="30" spans="1:5" x14ac:dyDescent="0.25">
      <c r="A30" s="57"/>
      <c r="B30" s="57"/>
      <c r="C30" s="58"/>
      <c r="D30" s="58"/>
      <c r="E30" s="60"/>
    </row>
    <row r="31" spans="1:5" x14ac:dyDescent="0.25">
      <c r="A31" s="57"/>
      <c r="B31" s="57"/>
      <c r="C31" s="58"/>
      <c r="D31" s="58"/>
      <c r="E31" s="60"/>
    </row>
    <row r="32" spans="1:5" x14ac:dyDescent="0.25">
      <c r="A32" s="57"/>
      <c r="B32" s="57"/>
      <c r="C32" s="58"/>
      <c r="D32" s="58"/>
      <c r="E32" s="60"/>
    </row>
    <row r="33" spans="1:5" x14ac:dyDescent="0.25">
      <c r="A33" s="57"/>
      <c r="B33" s="57"/>
      <c r="C33" s="58"/>
      <c r="D33" s="58"/>
      <c r="E33" s="60"/>
    </row>
    <row r="34" spans="1:5" x14ac:dyDescent="0.25">
      <c r="A34" s="57"/>
      <c r="B34" s="57"/>
      <c r="C34" s="58"/>
      <c r="D34" s="58"/>
      <c r="E34" s="60"/>
    </row>
    <row r="35" spans="1:5" x14ac:dyDescent="0.25">
      <c r="A35" s="57"/>
      <c r="B35" s="57"/>
      <c r="C35" s="58"/>
      <c r="D35" s="58"/>
      <c r="E35" s="60"/>
    </row>
    <row r="36" spans="1:5" x14ac:dyDescent="0.25">
      <c r="A36" s="57"/>
      <c r="B36" s="57"/>
      <c r="C36" s="58"/>
      <c r="D36" s="58"/>
      <c r="E36" s="60"/>
    </row>
    <row r="37" spans="1:5" x14ac:dyDescent="0.25">
      <c r="A37" s="57"/>
      <c r="B37" s="57"/>
      <c r="C37" s="58"/>
      <c r="D37" s="58"/>
      <c r="E37" s="60"/>
    </row>
    <row r="38" spans="1:5" x14ac:dyDescent="0.25">
      <c r="A38" s="57"/>
      <c r="B38" s="57"/>
      <c r="C38" s="58"/>
      <c r="D38" s="58"/>
      <c r="E38" s="60"/>
    </row>
    <row r="39" spans="1:5" x14ac:dyDescent="0.25">
      <c r="A39" s="57"/>
      <c r="B39" s="57"/>
      <c r="C39" s="58"/>
      <c r="D39" s="58"/>
      <c r="E39" s="60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</sheetData>
  <mergeCells count="6">
    <mergeCell ref="C9:D9"/>
    <mergeCell ref="A1:E1"/>
    <mergeCell ref="A2:E2"/>
    <mergeCell ref="A3:E3"/>
    <mergeCell ref="A4:E4"/>
    <mergeCell ref="A5:E5"/>
  </mergeCells>
  <printOptions horizontalCentered="1"/>
  <pageMargins left="0.5" right="0.5" top="1" bottom="1" header="0.3" footer="0.3"/>
  <pageSetup scale="96" fitToHeight="0" orientation="portrait" horizontalDpi="1200" verticalDpi="1200" r:id="rId1"/>
  <headerFooter>
    <oddHeader>&amp;RVersion: April 2023</oddHead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9A18C-FCFC-46FE-AFF2-0DBAE9613383}">
  <dimension ref="A1:D1"/>
  <sheetViews>
    <sheetView workbookViewId="0">
      <selection activeCell="C6" sqref="C6"/>
    </sheetView>
  </sheetViews>
  <sheetFormatPr defaultRowHeight="15" x14ac:dyDescent="0.25"/>
  <cols>
    <col min="1" max="1" width="23.140625" bestFit="1" customWidth="1"/>
    <col min="2" max="2" width="20.42578125" bestFit="1" customWidth="1"/>
    <col min="3" max="3" width="22.5703125" bestFit="1" customWidth="1"/>
    <col min="4" max="4" width="22.85546875" bestFit="1" customWidth="1"/>
  </cols>
  <sheetData>
    <row r="1" spans="1:4" x14ac:dyDescent="0.25">
      <c r="A1" s="20" t="s">
        <v>44</v>
      </c>
      <c r="B1" s="20" t="s">
        <v>47</v>
      </c>
      <c r="C1" s="20" t="s">
        <v>45</v>
      </c>
      <c r="D1" s="20" t="s"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49E7-39A3-405B-9124-3944EB04B8C3}">
  <dimension ref="A1:D63"/>
  <sheetViews>
    <sheetView topLeftCell="A29" workbookViewId="0">
      <selection activeCell="A59" sqref="A59:XFD59"/>
    </sheetView>
  </sheetViews>
  <sheetFormatPr defaultRowHeight="15" x14ac:dyDescent="0.25"/>
  <cols>
    <col min="1" max="1" width="20.28515625" customWidth="1"/>
    <col min="2" max="2" width="12.28515625" customWidth="1"/>
    <col min="3" max="3" width="38.42578125" customWidth="1"/>
    <col min="4" max="4" width="35.7109375" customWidth="1"/>
  </cols>
  <sheetData>
    <row r="1" spans="1:4" ht="32.25" thickBot="1" x14ac:dyDescent="0.3">
      <c r="A1" s="76" t="s">
        <v>116</v>
      </c>
      <c r="B1" s="77" t="s">
        <v>117</v>
      </c>
      <c r="C1" s="78" t="s">
        <v>118</v>
      </c>
      <c r="D1" s="79" t="s">
        <v>119</v>
      </c>
    </row>
    <row r="2" spans="1:4" ht="15.75" x14ac:dyDescent="0.25">
      <c r="A2" s="80" t="s">
        <v>120</v>
      </c>
      <c r="B2" s="81">
        <v>1.091</v>
      </c>
      <c r="C2" s="82" t="s">
        <v>121</v>
      </c>
      <c r="D2" s="83" t="s">
        <v>122</v>
      </c>
    </row>
    <row r="3" spans="1:4" ht="15.75" x14ac:dyDescent="0.25">
      <c r="A3" s="80"/>
      <c r="B3" s="81"/>
      <c r="C3" s="82" t="s">
        <v>123</v>
      </c>
      <c r="D3" s="83" t="s">
        <v>124</v>
      </c>
    </row>
    <row r="4" spans="1:4" ht="15.75" x14ac:dyDescent="0.25">
      <c r="A4" s="80"/>
      <c r="B4" s="81"/>
      <c r="C4" s="82" t="s">
        <v>125</v>
      </c>
      <c r="D4" s="83" t="s">
        <v>126</v>
      </c>
    </row>
    <row r="5" spans="1:4" ht="15.75" x14ac:dyDescent="0.25">
      <c r="A5" s="80"/>
      <c r="B5" s="81"/>
      <c r="C5" s="82" t="s">
        <v>127</v>
      </c>
      <c r="D5" s="83" t="s">
        <v>128</v>
      </c>
    </row>
    <row r="6" spans="1:4" ht="15.75" x14ac:dyDescent="0.25">
      <c r="A6" s="80"/>
      <c r="B6" s="81"/>
      <c r="C6" s="82" t="s">
        <v>129</v>
      </c>
      <c r="D6" s="83" t="s">
        <v>130</v>
      </c>
    </row>
    <row r="7" spans="1:4" ht="15.75" x14ac:dyDescent="0.25">
      <c r="A7" s="80"/>
      <c r="B7" s="81"/>
      <c r="C7" s="82" t="s">
        <v>131</v>
      </c>
      <c r="D7" s="83" t="s">
        <v>132</v>
      </c>
    </row>
    <row r="8" spans="1:4" ht="15.75" x14ac:dyDescent="0.25">
      <c r="A8" s="80"/>
      <c r="B8" s="81"/>
      <c r="C8" s="82" t="s">
        <v>133</v>
      </c>
      <c r="D8" s="83" t="s">
        <v>134</v>
      </c>
    </row>
    <row r="9" spans="1:4" ht="15.75" x14ac:dyDescent="0.25">
      <c r="A9" s="80"/>
      <c r="B9" s="81"/>
      <c r="C9" s="82" t="s">
        <v>135</v>
      </c>
      <c r="D9" s="83" t="s">
        <v>136</v>
      </c>
    </row>
    <row r="10" spans="1:4" ht="15.75" x14ac:dyDescent="0.25">
      <c r="A10" s="80"/>
      <c r="B10" s="81"/>
      <c r="C10" s="82" t="s">
        <v>137</v>
      </c>
      <c r="D10" s="83" t="s">
        <v>138</v>
      </c>
    </row>
    <row r="11" spans="1:4" ht="15.75" x14ac:dyDescent="0.25">
      <c r="A11" s="80"/>
      <c r="B11" s="81"/>
      <c r="C11" s="82" t="s">
        <v>139</v>
      </c>
      <c r="D11" s="83" t="s">
        <v>140</v>
      </c>
    </row>
    <row r="12" spans="1:4" ht="15.75" x14ac:dyDescent="0.25">
      <c r="A12" s="80"/>
      <c r="B12" s="81"/>
      <c r="C12" s="82" t="s">
        <v>141</v>
      </c>
      <c r="D12" s="83" t="s">
        <v>142</v>
      </c>
    </row>
    <row r="13" spans="1:4" ht="15.75" x14ac:dyDescent="0.25">
      <c r="A13" s="80"/>
      <c r="B13" s="81"/>
      <c r="C13" s="82" t="s">
        <v>143</v>
      </c>
      <c r="D13" s="83" t="s">
        <v>144</v>
      </c>
    </row>
    <row r="14" spans="1:4" ht="15.75" x14ac:dyDescent="0.25">
      <c r="A14" s="80"/>
      <c r="B14" s="81"/>
      <c r="C14" s="82" t="s">
        <v>145</v>
      </c>
      <c r="D14" s="83" t="s">
        <v>146</v>
      </c>
    </row>
    <row r="15" spans="1:4" ht="15.75" x14ac:dyDescent="0.25">
      <c r="A15" s="80"/>
      <c r="B15" s="81"/>
      <c r="C15" s="82" t="s">
        <v>147</v>
      </c>
      <c r="D15" s="83" t="s">
        <v>148</v>
      </c>
    </row>
    <row r="16" spans="1:4" ht="15.75" x14ac:dyDescent="0.25">
      <c r="A16" s="80"/>
      <c r="B16" s="81"/>
      <c r="C16" s="82" t="s">
        <v>149</v>
      </c>
      <c r="D16" s="83" t="s">
        <v>150</v>
      </c>
    </row>
    <row r="17" spans="1:4" ht="15.75" x14ac:dyDescent="0.25">
      <c r="A17" s="80"/>
      <c r="B17" s="81"/>
      <c r="C17" s="82" t="s">
        <v>151</v>
      </c>
      <c r="D17" s="83" t="s">
        <v>152</v>
      </c>
    </row>
    <row r="18" spans="1:4" ht="15.75" x14ac:dyDescent="0.25">
      <c r="A18" s="80"/>
      <c r="B18" s="81"/>
      <c r="C18" s="82" t="s">
        <v>153</v>
      </c>
      <c r="D18" s="83" t="s">
        <v>154</v>
      </c>
    </row>
    <row r="19" spans="1:4" ht="16.5" thickBot="1" x14ac:dyDescent="0.3">
      <c r="A19" s="84"/>
      <c r="B19" s="85"/>
      <c r="C19" s="86" t="s">
        <v>155</v>
      </c>
      <c r="D19" s="87"/>
    </row>
    <row r="20" spans="1:4" ht="15.75" x14ac:dyDescent="0.25">
      <c r="A20" s="80" t="s">
        <v>156</v>
      </c>
      <c r="B20" s="81">
        <v>1.0680000000000001</v>
      </c>
      <c r="C20" s="82" t="s">
        <v>157</v>
      </c>
      <c r="D20" s="88" t="s">
        <v>158</v>
      </c>
    </row>
    <row r="21" spans="1:4" ht="26.25" x14ac:dyDescent="0.25">
      <c r="A21" s="80"/>
      <c r="B21" s="81"/>
      <c r="C21" s="82" t="s">
        <v>159</v>
      </c>
      <c r="D21" s="88" t="s">
        <v>160</v>
      </c>
    </row>
    <row r="22" spans="1:4" ht="15.75" x14ac:dyDescent="0.25">
      <c r="A22" s="80"/>
      <c r="B22" s="81"/>
      <c r="C22" s="82" t="s">
        <v>161</v>
      </c>
      <c r="D22" s="88" t="s">
        <v>162</v>
      </c>
    </row>
    <row r="23" spans="1:4" ht="15.75" x14ac:dyDescent="0.25">
      <c r="A23" s="80"/>
      <c r="B23" s="81"/>
      <c r="C23" s="82" t="s">
        <v>163</v>
      </c>
      <c r="D23" s="88" t="s">
        <v>164</v>
      </c>
    </row>
    <row r="24" spans="1:4" ht="15.75" x14ac:dyDescent="0.25">
      <c r="A24" s="80"/>
      <c r="B24" s="81"/>
      <c r="C24" s="82" t="s">
        <v>165</v>
      </c>
      <c r="D24" s="88" t="s">
        <v>166</v>
      </c>
    </row>
    <row r="25" spans="1:4" ht="15.75" x14ac:dyDescent="0.25">
      <c r="A25" s="80"/>
      <c r="B25" s="81"/>
      <c r="C25" s="82" t="s">
        <v>167</v>
      </c>
      <c r="D25" s="88" t="s">
        <v>168</v>
      </c>
    </row>
    <row r="26" spans="1:4" ht="15.75" x14ac:dyDescent="0.25">
      <c r="A26" s="80"/>
      <c r="B26" s="81"/>
      <c r="C26" s="82" t="s">
        <v>169</v>
      </c>
      <c r="D26" s="88" t="s">
        <v>170</v>
      </c>
    </row>
    <row r="27" spans="1:4" ht="15.75" x14ac:dyDescent="0.25">
      <c r="A27" s="80"/>
      <c r="B27" s="81"/>
      <c r="C27" s="82" t="s">
        <v>171</v>
      </c>
      <c r="D27" s="88" t="s">
        <v>172</v>
      </c>
    </row>
    <row r="28" spans="1:4" ht="51.75" x14ac:dyDescent="0.25">
      <c r="A28" s="80"/>
      <c r="B28" s="81"/>
      <c r="C28" s="82" t="s">
        <v>173</v>
      </c>
      <c r="D28" s="88" t="s">
        <v>174</v>
      </c>
    </row>
    <row r="29" spans="1:4" ht="15.75" x14ac:dyDescent="0.25">
      <c r="A29" s="80"/>
      <c r="B29" s="81"/>
      <c r="C29" s="82" t="s">
        <v>175</v>
      </c>
      <c r="D29" s="89"/>
    </row>
    <row r="30" spans="1:4" ht="15.75" x14ac:dyDescent="0.25">
      <c r="A30" s="80"/>
      <c r="B30" s="81"/>
      <c r="C30" s="82" t="s">
        <v>176</v>
      </c>
      <c r="D30" s="89"/>
    </row>
    <row r="31" spans="1:4" ht="15.75" x14ac:dyDescent="0.25">
      <c r="A31" s="80"/>
      <c r="B31" s="81"/>
      <c r="C31" s="82" t="s">
        <v>177</v>
      </c>
      <c r="D31" s="89"/>
    </row>
    <row r="32" spans="1:4" ht="15.75" x14ac:dyDescent="0.25">
      <c r="A32" s="80"/>
      <c r="B32" s="81"/>
      <c r="C32" s="82" t="s">
        <v>178</v>
      </c>
      <c r="D32" s="89"/>
    </row>
    <row r="33" spans="1:4" ht="15.75" x14ac:dyDescent="0.25">
      <c r="A33" s="80"/>
      <c r="B33" s="81"/>
      <c r="C33" s="82" t="s">
        <v>179</v>
      </c>
      <c r="D33" s="89"/>
    </row>
    <row r="34" spans="1:4" ht="16.5" thickBot="1" x14ac:dyDescent="0.3">
      <c r="A34" s="84"/>
      <c r="B34" s="85"/>
      <c r="C34" s="86" t="s">
        <v>180</v>
      </c>
      <c r="D34" s="90"/>
    </row>
    <row r="35" spans="1:4" ht="15.75" x14ac:dyDescent="0.25">
      <c r="A35" s="80" t="s">
        <v>181</v>
      </c>
      <c r="B35" s="81">
        <v>1.0820000000000001</v>
      </c>
      <c r="C35" s="82" t="s">
        <v>182</v>
      </c>
      <c r="D35" s="88" t="s">
        <v>183</v>
      </c>
    </row>
    <row r="36" spans="1:4" ht="16.5" thickBot="1" x14ac:dyDescent="0.3">
      <c r="A36" s="84"/>
      <c r="B36" s="85"/>
      <c r="C36" s="86"/>
      <c r="D36" s="91" t="s">
        <v>184</v>
      </c>
    </row>
    <row r="37" spans="1:4" ht="15.75" x14ac:dyDescent="0.25">
      <c r="A37" s="80" t="s">
        <v>185</v>
      </c>
      <c r="B37" s="81"/>
      <c r="C37" s="82"/>
      <c r="D37" s="88" t="s">
        <v>186</v>
      </c>
    </row>
    <row r="38" spans="1:4" ht="15.75" x14ac:dyDescent="0.25">
      <c r="A38" s="80"/>
      <c r="B38" s="81"/>
      <c r="C38" s="82"/>
      <c r="D38" s="88" t="s">
        <v>187</v>
      </c>
    </row>
    <row r="39" spans="1:4" ht="15.75" x14ac:dyDescent="0.25">
      <c r="A39" s="80"/>
      <c r="B39" s="81"/>
      <c r="C39" s="82"/>
      <c r="D39" s="88" t="s">
        <v>188</v>
      </c>
    </row>
    <row r="40" spans="1:4" ht="15.75" x14ac:dyDescent="0.25">
      <c r="A40" s="80"/>
      <c r="B40" s="81"/>
      <c r="C40" s="82"/>
      <c r="D40" s="88" t="s">
        <v>189</v>
      </c>
    </row>
    <row r="41" spans="1:4" ht="15.75" x14ac:dyDescent="0.25">
      <c r="A41" s="80"/>
      <c r="B41" s="81"/>
      <c r="C41" s="82"/>
      <c r="D41" s="88" t="s">
        <v>190</v>
      </c>
    </row>
    <row r="42" spans="1:4" ht="15.75" x14ac:dyDescent="0.25">
      <c r="A42" s="80"/>
      <c r="B42" s="81"/>
      <c r="C42" s="82"/>
      <c r="D42" s="88" t="s">
        <v>191</v>
      </c>
    </row>
    <row r="43" spans="1:4" ht="15.75" x14ac:dyDescent="0.25">
      <c r="A43" s="80"/>
      <c r="B43" s="81"/>
      <c r="C43" s="82"/>
      <c r="D43" s="88" t="s">
        <v>192</v>
      </c>
    </row>
    <row r="44" spans="1:4" ht="16.5" thickBot="1" x14ac:dyDescent="0.3">
      <c r="A44" s="84"/>
      <c r="B44" s="85"/>
      <c r="C44" s="86"/>
      <c r="D44" s="91" t="s">
        <v>193</v>
      </c>
    </row>
    <row r="45" spans="1:4" ht="31.5" x14ac:dyDescent="0.25">
      <c r="A45" s="92" t="s">
        <v>194</v>
      </c>
      <c r="B45" s="93">
        <v>1.0640000000000001</v>
      </c>
      <c r="C45" s="82" t="s">
        <v>195</v>
      </c>
      <c r="D45" s="88"/>
    </row>
    <row r="46" spans="1:4" ht="15.75" x14ac:dyDescent="0.25">
      <c r="A46" s="92"/>
      <c r="B46" s="93"/>
      <c r="C46" s="82" t="s">
        <v>196</v>
      </c>
      <c r="D46" s="89"/>
    </row>
    <row r="47" spans="1:4" ht="15.75" x14ac:dyDescent="0.25">
      <c r="A47" s="92"/>
      <c r="B47" s="93"/>
      <c r="C47" s="82" t="s">
        <v>197</v>
      </c>
      <c r="D47" s="89"/>
    </row>
    <row r="48" spans="1:4" ht="15.75" x14ac:dyDescent="0.25">
      <c r="A48" s="92"/>
      <c r="B48" s="93"/>
      <c r="C48" s="82" t="s">
        <v>198</v>
      </c>
      <c r="D48" s="89"/>
    </row>
    <row r="49" spans="1:4" ht="15.75" x14ac:dyDescent="0.25">
      <c r="A49" s="92"/>
      <c r="B49" s="93"/>
      <c r="C49" s="82" t="s">
        <v>199</v>
      </c>
      <c r="D49" s="89"/>
    </row>
    <row r="50" spans="1:4" ht="15.75" x14ac:dyDescent="0.25">
      <c r="A50" s="92"/>
      <c r="B50" s="93"/>
      <c r="C50" s="82" t="s">
        <v>200</v>
      </c>
      <c r="D50" s="89"/>
    </row>
    <row r="51" spans="1:4" ht="15.75" x14ac:dyDescent="0.25">
      <c r="A51" s="92"/>
      <c r="B51" s="93"/>
      <c r="C51" s="82" t="s">
        <v>201</v>
      </c>
      <c r="D51" s="89"/>
    </row>
    <row r="52" spans="1:4" ht="16.5" thickBot="1" x14ac:dyDescent="0.3">
      <c r="A52" s="94"/>
      <c r="B52" s="95"/>
      <c r="C52" s="86" t="s">
        <v>202</v>
      </c>
      <c r="D52" s="90"/>
    </row>
    <row r="53" spans="1:4" ht="16.5" thickBot="1" x14ac:dyDescent="0.3">
      <c r="A53" s="84" t="s">
        <v>203</v>
      </c>
      <c r="B53" s="85">
        <v>1.135</v>
      </c>
      <c r="C53" s="86"/>
      <c r="D53" s="90"/>
    </row>
    <row r="54" spans="1:4" ht="15.75" x14ac:dyDescent="0.25">
      <c r="A54" s="92" t="s">
        <v>204</v>
      </c>
      <c r="B54" s="114">
        <v>1.0640000000000001</v>
      </c>
      <c r="C54" s="116"/>
      <c r="D54" s="118"/>
    </row>
    <row r="55" spans="1:4" ht="16.5" thickBot="1" x14ac:dyDescent="0.3">
      <c r="A55" s="94" t="s">
        <v>205</v>
      </c>
      <c r="B55" s="115"/>
      <c r="C55" s="117"/>
      <c r="D55" s="119"/>
    </row>
    <row r="56" spans="1:4" ht="16.5" thickBot="1" x14ac:dyDescent="0.3">
      <c r="A56" s="84" t="s">
        <v>206</v>
      </c>
      <c r="B56" s="95">
        <v>1.1279999999999999</v>
      </c>
      <c r="C56" s="86"/>
      <c r="D56" s="90"/>
    </row>
    <row r="57" spans="1:4" ht="16.5" thickBot="1" x14ac:dyDescent="0.3">
      <c r="A57" s="84" t="s">
        <v>207</v>
      </c>
      <c r="B57" s="95">
        <v>1.0488</v>
      </c>
      <c r="C57" s="86" t="s">
        <v>208</v>
      </c>
      <c r="D57" s="90"/>
    </row>
    <row r="58" spans="1:4" ht="15.75" x14ac:dyDescent="0.25">
      <c r="A58" s="80" t="s">
        <v>209</v>
      </c>
      <c r="B58" s="81">
        <v>1.0640000000000001</v>
      </c>
      <c r="C58" s="82" t="s">
        <v>210</v>
      </c>
      <c r="D58" s="88" t="s">
        <v>211</v>
      </c>
    </row>
    <row r="59" spans="1:4" ht="26.25" x14ac:dyDescent="0.25">
      <c r="A59" s="80"/>
      <c r="B59" s="81"/>
      <c r="C59" s="82" t="s">
        <v>212</v>
      </c>
      <c r="D59" s="88" t="s">
        <v>213</v>
      </c>
    </row>
    <row r="60" spans="1:4" ht="15.75" x14ac:dyDescent="0.25">
      <c r="A60" s="80"/>
      <c r="B60" s="81"/>
      <c r="C60" s="82" t="s">
        <v>214</v>
      </c>
      <c r="D60" s="89"/>
    </row>
    <row r="61" spans="1:4" ht="15.75" x14ac:dyDescent="0.25">
      <c r="A61" s="80"/>
      <c r="B61" s="81"/>
      <c r="C61" s="82" t="s">
        <v>215</v>
      </c>
      <c r="D61" s="89"/>
    </row>
    <row r="62" spans="1:4" ht="15.75" x14ac:dyDescent="0.25">
      <c r="A62" s="80"/>
      <c r="B62" s="81"/>
      <c r="C62" s="82" t="s">
        <v>216</v>
      </c>
      <c r="D62" s="89"/>
    </row>
    <row r="63" spans="1:4" ht="16.5" thickBot="1" x14ac:dyDescent="0.3">
      <c r="A63" s="84"/>
      <c r="B63" s="85"/>
      <c r="C63" s="86" t="s">
        <v>217</v>
      </c>
      <c r="D63" s="90"/>
    </row>
  </sheetData>
  <mergeCells count="3">
    <mergeCell ref="B54:B55"/>
    <mergeCell ref="C54:C55"/>
    <mergeCell ref="D54:D5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H T V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O H T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h 0 1 V Y o i k e 4 D g A A A B E A A A A T A B w A R m 9 y b X V s Y X M v U 2 V j d G l v b j E u b S C i G A A o o B Q A A A A A A A A A A A A A A A A A A A A A A A A A A A A r T k 0 u y c z P U w i G 0 I b W A F B L A Q I t A B Q A A g A I A D h 0 1 V Y 4 s h n d p A A A A P Y A A A A S A A A A A A A A A A A A A A A A A A A A A A B D b 2 5 m a W c v U G F j a 2 F n Z S 5 4 b W x Q S w E C L Q A U A A I A C A A 4 d N V W D 8 r p q 6 Q A A A D p A A A A E w A A A A A A A A A A A A A A A A D w A A A A W 0 N v b n R l b n R f V H l w Z X N d L n h t b F B L A Q I t A B Q A A g A I A D h 0 1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v j / l V g j 7 T 7 m 5 H c v J 2 x s E A A A A A A I A A A A A A B B m A A A A A Q A A I A A A A O M g t V V c T 3 M N h X g 3 b w l p b i 0 + X l o i 9 M z 9 C R W P / B 2 c z v 9 9 A A A A A A 6 A A A A A A g A A I A A A A G A a u u f T F Q 4 h 6 Q + g d F i y y 9 2 c u T i 2 e x p x C 3 U H F v e L e n 3 p U A A A A N N 2 x X Y R I a w Z Y M a H 2 Q p T Y i D H m W p 7 2 9 O s L 7 B / d e p p K F a l E z U h P R E x X I N a N n / f 9 X o P z h q d W u W + Q A 0 A p 2 n o Y 5 2 / q K x L z 6 l i D S p m P 1 0 o n 5 8 h 4 + r g Q A A A A I R d 2 I b 3 H z 7 p r y o 2 B g Q N g T c z J E C k K R N 5 J i n l z 9 k P o / + a 4 F t m m K Q 7 y 9 B o R 7 s 7 q 4 I B F E D H e h s m 1 o l S H x w 3 A D g E Y w w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>Padilla, J@Energy</DisplayName>
        <AccountId>206</AccountId>
        <AccountType/>
      </UserInfo>
      <UserInfo>
        <DisplayName>Cox, Donnie@Energy</DisplayName>
        <AccountId>185</AccountId>
        <AccountType/>
      </UserInfo>
      <UserInfo>
        <DisplayName>Saephan, Xieng@Energy</DisplayName>
        <AccountId>207</AccountId>
        <AccountType/>
      </UserInfo>
      <UserInfo>
        <DisplayName>Gill, Liz@Energy</DisplayName>
        <AccountId>187</AccountId>
        <AccountType/>
      </UserInfo>
      <UserInfo>
        <DisplayName>Gunda, Siva@Energy</DisplayName>
        <AccountId>183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4" ma:contentTypeDescription="Create a new document." ma:contentTypeScope="" ma:versionID="c58fb27e7a29d5c3ec7e5b0026e0e65a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6d6c25e098dade211b8f9079c554bbf4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f9f0712-8743-4ce6-902f-714ec2004138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0DFC0-58A0-47C8-ADC7-07EDA2AA9D7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0CCA4F-39EB-4EC5-827B-52A9E64A5816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E65430B4-9B12-4E6C-A6F1-2C23510592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B98A7F-2382-4336-8CAB-8149126EF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Attestation</vt:lpstr>
      <vt:lpstr>EFs</vt:lpstr>
      <vt:lpstr>Annual Data</vt:lpstr>
      <vt:lpstr>Background stuff</vt:lpstr>
      <vt:lpstr>ACS Procurement Calculator</vt:lpstr>
      <vt:lpstr>Unbundled REC worksheet</vt:lpstr>
      <vt:lpstr>Grandfathered Resources</vt:lpstr>
      <vt:lpstr>Line Loss Factors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Scavo</dc:creator>
  <cp:keywords/>
  <dc:description/>
  <cp:lastModifiedBy>Jordan Scavo</cp:lastModifiedBy>
  <cp:revision/>
  <dcterms:created xsi:type="dcterms:W3CDTF">2023-06-15T22:01:38Z</dcterms:created>
  <dcterms:modified xsi:type="dcterms:W3CDTF">2024-05-17T17:59:42Z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