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bwong\Desktop\2023 IRP\"/>
    </mc:Choice>
  </mc:AlternateContent>
  <xr:revisionPtr revIDLastSave="0" documentId="13_ncr:1_{A4AAD787-BE3B-4433-9484-9DCE9CF71836}" xr6:coauthVersionLast="47" xr6:coauthVersionMax="47" xr10:uidLastSave="{00000000-0000-0000-0000-000000000000}"/>
  <bookViews>
    <workbookView xWindow="3540" yWindow="3825" windowWidth="21600" windowHeight="12645" activeTab="1" xr2:uid="{242E23AF-98F2-4FC4-9FE5-E04ECE007574}"/>
  </bookViews>
  <sheets>
    <sheet name="Cover sheet" sheetId="2" r:id="rId1"/>
    <sheet name="Admin Info" sheetId="3" r:id="rId2"/>
    <sheet name="CRAT" sheetId="4" r:id="rId3"/>
    <sheet name="EBT" sheetId="5" r:id="rId4"/>
    <sheet name="GEAT" sheetId="6" r:id="rId5"/>
    <sheet name="RPT" sheetId="7" r:id="rId6"/>
  </sheets>
  <definedNames>
    <definedName name="__FDS_HYPERLINK_TOGGLE_STATE__" hidden="1">"ON"</definedName>
    <definedName name="__IntlFixup" hidden="1">TRUE</definedName>
    <definedName name="_Order1" hidden="1">255</definedName>
    <definedName name="_Order2" hidden="1">255</definedName>
    <definedName name="ab" localSheetId="2" hidden="1">#REF!</definedName>
    <definedName name="ab" localSheetId="3" hidden="1">#REF!</definedName>
    <definedName name="ab" localSheetId="4" hidden="1">#REF!</definedName>
    <definedName name="ab" localSheetId="5" hidden="1">#REF!</definedName>
    <definedName name="ab" hidden="1">#REF!</definedName>
    <definedName name="AccessDatabase" hidden="1">"C:\My Documents\MAUI MALL1.mdb"</definedName>
    <definedName name="ACwvu.CapersView." localSheetId="2" hidden="1">#REF!</definedName>
    <definedName name="ACwvu.CapersView." localSheetId="3" hidden="1">#REF!</definedName>
    <definedName name="ACwvu.CapersView." localSheetId="4" hidden="1">#REF!</definedName>
    <definedName name="ACwvu.CapersView." localSheetId="5" hidden="1">#REF!</definedName>
    <definedName name="ACwvu.CapersView." hidden="1">#REF!</definedName>
    <definedName name="ACwvu.Japan_Capers_Ed_Pub." localSheetId="2" hidden="1">#REF!</definedName>
    <definedName name="ACwvu.Japan_Capers_Ed_Pub." localSheetId="3" hidden="1">#REF!</definedName>
    <definedName name="ACwvu.Japan_Capers_Ed_Pub." localSheetId="4" hidden="1">#REF!</definedName>
    <definedName name="ACwvu.Japan_Capers_Ed_Pub." localSheetId="5" hidden="1">#REF!</definedName>
    <definedName name="ACwvu.Japan_Capers_Ed_Pub." hidden="1">#REF!</definedName>
    <definedName name="ACwvu.KJP_CC." localSheetId="2" hidden="1">#REF!</definedName>
    <definedName name="ACwvu.KJP_CC." localSheetId="3" hidden="1">#REF!</definedName>
    <definedName name="ACwvu.KJP_CC." localSheetId="4" hidden="1">#REF!</definedName>
    <definedName name="ACwvu.KJP_CC." localSheetId="5" hidden="1">#REF!</definedName>
    <definedName name="ACwvu.KJP_CC." hidden="1">#REF!</definedName>
    <definedName name="B" localSheetId="2" hidden="1">{"'PRODUCTIONCOST SHEET'!$B$3:$G$48"}</definedName>
    <definedName name="B" localSheetId="3" hidden="1">{"'PRODUCTIONCOST SHEET'!$B$3:$G$48"}</definedName>
    <definedName name="B" localSheetId="4" hidden="1">{"'PRODUCTIONCOST SHEET'!$B$3:$G$48"}</definedName>
    <definedName name="B" localSheetId="5" hidden="1">{"'PRODUCTIONCOST SHEET'!$B$3:$G$48"}</definedName>
    <definedName name="B" hidden="1">{"'PRODUCTIONCOST SHEET'!$B$3:$G$48"}</definedName>
    <definedName name="Cwvu.CapersView." localSheetId="2" hidden="1">#REF!</definedName>
    <definedName name="Cwvu.CapersView." localSheetId="3" hidden="1">#REF!</definedName>
    <definedName name="Cwvu.CapersView." localSheetId="4" hidden="1">#REF!</definedName>
    <definedName name="Cwvu.CapersView." localSheetId="5" hidden="1">#REF!</definedName>
    <definedName name="Cwvu.CapersView." hidden="1">#REF!</definedName>
    <definedName name="Cwvu.Japan_Capers_Ed_Pub." localSheetId="2" hidden="1">#REF!</definedName>
    <definedName name="Cwvu.Japan_Capers_Ed_Pub." localSheetId="3" hidden="1">#REF!</definedName>
    <definedName name="Cwvu.Japan_Capers_Ed_Pub." localSheetId="4" hidden="1">#REF!</definedName>
    <definedName name="Cwvu.Japan_Capers_Ed_Pub." localSheetId="5" hidden="1">#REF!</definedName>
    <definedName name="Cwvu.Japan_Capers_Ed_Pub." hidden="1">#REF!</definedName>
    <definedName name="Cwvu.KJP_CC." localSheetId="2" hidden="1">#REF!,#REF!,#REF!,#REF!,#REF!,#REF!,#REF!,#REF!,#REF!,#REF!,#REF!,#REF!,#REF!,#REF!,#REF!,#REF!,#REF!,#REF!,#REF!,#REF!</definedName>
    <definedName name="Cwvu.KJP_CC." localSheetId="3" hidden="1">#REF!,#REF!,#REF!,#REF!,#REF!,#REF!,#REF!,#REF!,#REF!,#REF!,#REF!,#REF!,#REF!,#REF!,#REF!,#REF!,#REF!,#REF!,#REF!,#REF!</definedName>
    <definedName name="Cwvu.KJP_CC." localSheetId="4" hidden="1">#REF!,#REF!,#REF!,#REF!,#REF!,#REF!,#REF!,#REF!,#REF!,#REF!,#REF!,#REF!,#REF!,#REF!,#REF!,#REF!,#REF!,#REF!,#REF!,#REF!</definedName>
    <definedName name="Cwvu.KJP_CC." localSheetId="5" hidden="1">#REF!,#REF!,#REF!,#REF!,#REF!,#REF!,#REF!,#REF!,#REF!,#REF!,#REF!,#REF!,#REF!,#REF!,#REF!,#REF!,#REF!,#REF!,#REF!,#REF!</definedName>
    <definedName name="Cwvu.KJP_CC." hidden="1">#REF!,#REF!,#REF!,#REF!,#REF!,#REF!,#REF!,#REF!,#REF!,#REF!,#REF!,#REF!,#REF!,#REF!,#REF!,#REF!,#REF!,#REF!,#REF!,#REF!</definedName>
    <definedName name="D" localSheetId="2" hidden="1">{#N/A,#N/A,FALSE,"DI 2 YEAR MASTER SCHEDULE"}</definedName>
    <definedName name="D" localSheetId="3" hidden="1">{#N/A,#N/A,FALSE,"DI 2 YEAR MASTER SCHEDULE"}</definedName>
    <definedName name="D" localSheetId="4" hidden="1">{#N/A,#N/A,FALSE,"DI 2 YEAR MASTER SCHEDULE"}</definedName>
    <definedName name="D" localSheetId="5" hidden="1">{#N/A,#N/A,FALSE,"DI 2 YEAR MASTER SCHEDULE"}</definedName>
    <definedName name="D" hidden="1">{#N/A,#N/A,FALSE,"DI 2 YEAR MASTER SCHEDULE"}</definedName>
    <definedName name="E" localSheetId="2" hidden="1">{#N/A,#N/A,FALSE,"DI 2 YEAR MASTER SCHEDULE"}</definedName>
    <definedName name="E" localSheetId="3" hidden="1">{#N/A,#N/A,FALSE,"DI 2 YEAR MASTER SCHEDULE"}</definedName>
    <definedName name="E" localSheetId="4" hidden="1">{#N/A,#N/A,FALSE,"DI 2 YEAR MASTER SCHEDULE"}</definedName>
    <definedName name="E" localSheetId="5" hidden="1">{#N/A,#N/A,FALSE,"DI 2 YEAR MASTER SCHEDULE"}</definedName>
    <definedName name="E" hidden="1">{#N/A,#N/A,FALSE,"DI 2 YEAR MASTER SCHEDULE"}</definedName>
    <definedName name="F" localSheetId="2" hidden="1">{"Japan_Capers_Ed_Pub",#N/A,FALSE,"DI 2 YEAR MASTER SCHEDULE"}</definedName>
    <definedName name="F" localSheetId="3" hidden="1">{"Japan_Capers_Ed_Pub",#N/A,FALSE,"DI 2 YEAR MASTER SCHEDULE"}</definedName>
    <definedName name="F" localSheetId="4" hidden="1">{"Japan_Capers_Ed_Pub",#N/A,FALSE,"DI 2 YEAR MASTER SCHEDULE"}</definedName>
    <definedName name="F" localSheetId="5" hidden="1">{"Japan_Capers_Ed_Pub",#N/A,FALSE,"DI 2 YEAR MASTER SCHEDULE"}</definedName>
    <definedName name="F" hidden="1">{"Japan_Capers_Ed_Pub",#N/A,FALSE,"DI 2 YEAR MASTER SCHEDULE"}</definedName>
    <definedName name="G" localSheetId="2" hidden="1">{#N/A,#N/A,FALSE,"DI 2 YEAR MASTER SCHEDULE"}</definedName>
    <definedName name="G" localSheetId="3" hidden="1">{#N/A,#N/A,FALSE,"DI 2 YEAR MASTER SCHEDULE"}</definedName>
    <definedName name="G" localSheetId="4" hidden="1">{#N/A,#N/A,FALSE,"DI 2 YEAR MASTER SCHEDULE"}</definedName>
    <definedName name="G" localSheetId="5" hidden="1">{#N/A,#N/A,FALSE,"DI 2 YEAR MASTER SCHEDULE"}</definedName>
    <definedName name="G" hidden="1">{#N/A,#N/A,FALSE,"DI 2 YEAR MASTER SCHEDULE"}</definedName>
    <definedName name="H" localSheetId="2" hidden="1">{#N/A,#N/A,FALSE,"PRJCTED MNTHLY QTY's"}</definedName>
    <definedName name="H" localSheetId="3" hidden="1">{#N/A,#N/A,FALSE,"PRJCTED MNTHLY QTY's"}</definedName>
    <definedName name="H" localSheetId="4" hidden="1">{#N/A,#N/A,FALSE,"PRJCTED MNTHLY QTY's"}</definedName>
    <definedName name="H" localSheetId="5" hidden="1">{#N/A,#N/A,FALSE,"PRJCTED MNTHLY QTY's"}</definedName>
    <definedName name="H" hidden="1">{#N/A,#N/A,FALSE,"PRJCTED MNTHLY QTY's"}</definedName>
    <definedName name="HTML_CodePage" hidden="1">1252</definedName>
    <definedName name="HTML_Control" localSheetId="2" hidden="1">{"'PRODUCTIONCOST SHEET'!$B$3:$G$48"}</definedName>
    <definedName name="HTML_Control" localSheetId="3" hidden="1">{"'PRODUCTIONCOST SHEET'!$B$3:$G$48"}</definedName>
    <definedName name="HTML_Control" localSheetId="4" hidden="1">{"'PRODUCTIONCOST SHEET'!$B$3:$G$48"}</definedName>
    <definedName name="HTML_Control" localSheetId="5"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localSheetId="2" hidden="1">{#N/A,#N/A,FALSE,"PRJCTED QTRLY $'s"}</definedName>
    <definedName name="I" localSheetId="3" hidden="1">{#N/A,#N/A,FALSE,"PRJCTED QTRLY $'s"}</definedName>
    <definedName name="I" localSheetId="4" hidden="1">{#N/A,#N/A,FALSE,"PRJCTED QTRLY $'s"}</definedName>
    <definedName name="I" localSheetId="5" hidden="1">{#N/A,#N/A,FALSE,"PRJCTED QTRLY $'s"}</definedName>
    <definedName name="I" hidden="1">{#N/A,#N/A,FALSE,"PRJCTED QTRLY $'s"}</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 localSheetId="2" hidden="1">{#N/A,#N/A,FALSE,"PRJCTED QTRLY QTY's"}</definedName>
    <definedName name="J" localSheetId="3" hidden="1">{#N/A,#N/A,FALSE,"PRJCTED QTRLY QTY's"}</definedName>
    <definedName name="J" localSheetId="4" hidden="1">{#N/A,#N/A,FALSE,"PRJCTED QTRLY QTY's"}</definedName>
    <definedName name="J" localSheetId="5" hidden="1">{#N/A,#N/A,FALSE,"PRJCTED QTRLY QTY's"}</definedName>
    <definedName name="J" hidden="1">{#N/A,#N/A,FALSE,"PRJCTED QTRLY QTY's"}</definedName>
    <definedName name="K"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localSheetId="2" hidden="1">{#N/A,#N/A,TRUE,"Section6";#N/A,#N/A,TRUE,"OHcycles";#N/A,#N/A,TRUE,"OHtiming";#N/A,#N/A,TRUE,"OHcosts";#N/A,#N/A,TRUE,"GTdegradation";#N/A,#N/A,TRUE,"GTperformance";#N/A,#N/A,TRUE,"GraphEquip"}</definedName>
    <definedName name="new" localSheetId="3" hidden="1">{#N/A,#N/A,TRUE,"Section6";#N/A,#N/A,TRUE,"OHcycles";#N/A,#N/A,TRUE,"OHtiming";#N/A,#N/A,TRUE,"OHcosts";#N/A,#N/A,TRUE,"GTdegradation";#N/A,#N/A,TRUE,"GTperformance";#N/A,#N/A,TRUE,"GraphEquip"}</definedName>
    <definedName name="new" localSheetId="4" hidden="1">{#N/A,#N/A,TRUE,"Section6";#N/A,#N/A,TRUE,"OHcycles";#N/A,#N/A,TRUE,"OHtiming";#N/A,#N/A,TRUE,"OHcosts";#N/A,#N/A,TRUE,"GTdegradation";#N/A,#N/A,TRUE,"GTperformance";#N/A,#N/A,TRUE,"GraphEquip"}</definedName>
    <definedName name="new" localSheetId="5"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Rwvu.CapersView." localSheetId="2" hidden="1">#REF!</definedName>
    <definedName name="Rwvu.CapersView." localSheetId="3" hidden="1">#REF!</definedName>
    <definedName name="Rwvu.CapersView." localSheetId="4" hidden="1">#REF!</definedName>
    <definedName name="Rwvu.CapersView." localSheetId="5" hidden="1">#REF!</definedName>
    <definedName name="Rwvu.CapersView." hidden="1">#REF!</definedName>
    <definedName name="Rwvu.Japan_Capers_Ed_Pub." localSheetId="2" hidden="1">#REF!</definedName>
    <definedName name="Rwvu.Japan_Capers_Ed_Pub." localSheetId="3" hidden="1">#REF!</definedName>
    <definedName name="Rwvu.Japan_Capers_Ed_Pub." localSheetId="4" hidden="1">#REF!</definedName>
    <definedName name="Rwvu.Japan_Capers_Ed_Pub." localSheetId="5" hidden="1">#REF!</definedName>
    <definedName name="Rwvu.Japan_Capers_Ed_Pub." hidden="1">#REF!</definedName>
    <definedName name="Rwvu.KJP_CC." localSheetId="2" hidden="1">#REF!</definedName>
    <definedName name="Rwvu.KJP_CC." localSheetId="3" hidden="1">#REF!</definedName>
    <definedName name="Rwvu.KJP_CC." localSheetId="4" hidden="1">#REF!</definedName>
    <definedName name="Rwvu.KJP_CC." localSheetId="5" hidden="1">#REF!</definedName>
    <definedName name="Rwvu.KJP_CC." hidden="1">#REF!</definedName>
    <definedName name="Swvu.CapersView." localSheetId="2" hidden="1">#REF!</definedName>
    <definedName name="Swvu.CapersView." localSheetId="3" hidden="1">#REF!</definedName>
    <definedName name="Swvu.CapersView." localSheetId="4" hidden="1">#REF!</definedName>
    <definedName name="Swvu.CapersView." localSheetId="5" hidden="1">#REF!</definedName>
    <definedName name="Swvu.CapersView." hidden="1">#REF!</definedName>
    <definedName name="Swvu.Japan_Capers_Ed_Pub." localSheetId="2" hidden="1">#REF!</definedName>
    <definedName name="Swvu.Japan_Capers_Ed_Pub." localSheetId="3" hidden="1">#REF!</definedName>
    <definedName name="Swvu.Japan_Capers_Ed_Pub." localSheetId="4" hidden="1">#REF!</definedName>
    <definedName name="Swvu.Japan_Capers_Ed_Pub." localSheetId="5" hidden="1">#REF!</definedName>
    <definedName name="Swvu.Japan_Capers_Ed_Pub." hidden="1">#REF!</definedName>
    <definedName name="Swvu.KJP_CC." localSheetId="2" hidden="1">#REF!</definedName>
    <definedName name="Swvu.KJP_CC." localSheetId="3" hidden="1">#REF!</definedName>
    <definedName name="Swvu.KJP_CC." localSheetId="4" hidden="1">#REF!</definedName>
    <definedName name="Swvu.KJP_CC." localSheetId="5" hidden="1">#REF!</definedName>
    <definedName name="Swvu.KJP_CC." hidden="1">#REF!</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ver." localSheetId="2" hidden="1">{#N/A,#N/A,TRUE,"Cover";#N/A,#N/A,TRUE,"Contents"}</definedName>
    <definedName name="wrn.Cover." localSheetId="3" hidden="1">{#N/A,#N/A,TRUE,"Cover";#N/A,#N/A,TRUE,"Contents"}</definedName>
    <definedName name="wrn.Cover." localSheetId="4" hidden="1">{#N/A,#N/A,TRUE,"Cover";#N/A,#N/A,TRUE,"Contents"}</definedName>
    <definedName name="wrn.Cover." localSheetId="5" hidden="1">{#N/A,#N/A,TRUE,"Cover";#N/A,#N/A,TRUE,"Contents"}</definedName>
    <definedName name="wrn.Cover." hidden="1">{#N/A,#N/A,TRUE,"Cover";#N/A,#N/A,TRUE,"Contents"}</definedName>
    <definedName name="wrn.CoverContents." localSheetId="2" hidden="1">{#N/A,#N/A,FALSE,"Cover";#N/A,#N/A,FALSE,"Contents"}</definedName>
    <definedName name="wrn.CoverContents." localSheetId="3" hidden="1">{#N/A,#N/A,FALSE,"Cover";#N/A,#N/A,FALSE,"Contents"}</definedName>
    <definedName name="wrn.CoverContents." localSheetId="4" hidden="1">{#N/A,#N/A,FALSE,"Cover";#N/A,#N/A,FALSE,"Contents"}</definedName>
    <definedName name="wrn.CoverContents." localSheetId="5" hidden="1">{#N/A,#N/A,FALSE,"Cover";#N/A,#N/A,FALSE,"Contents"}</definedName>
    <definedName name="wrn.CoverContents." hidden="1">{#N/A,#N/A,FALSE,"Cover";#N/A,#N/A,FALSE,"Contents"}</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_.Paso._.Offshore." localSheetId="2" hidden="1">{#N/A,#N/A,TRUE,"EPEsum";#N/A,#N/A,TRUE,"Approve1";#N/A,#N/A,TRUE,"Approve2";#N/A,#N/A,TRUE,"Approve3";#N/A,#N/A,TRUE,"EPE1";#N/A,#N/A,TRUE,"EPE2";#N/A,#N/A,TRUE,"CashCompare";#N/A,#N/A,TRUE,"XIRR";#N/A,#N/A,TRUE,"EPEloan";#N/A,#N/A,TRUE,"GraphEPE";#N/A,#N/A,TRUE,"OrgChart";#N/A,#N/A,TRUE,"SA08B"}</definedName>
    <definedName name="wrn.El._.Paso._.Offshore." localSheetId="3" hidden="1">{#N/A,#N/A,TRUE,"EPEsum";#N/A,#N/A,TRUE,"Approve1";#N/A,#N/A,TRUE,"Approve2";#N/A,#N/A,TRUE,"Approve3";#N/A,#N/A,TRUE,"EPE1";#N/A,#N/A,TRUE,"EPE2";#N/A,#N/A,TRUE,"CashCompare";#N/A,#N/A,TRUE,"XIRR";#N/A,#N/A,TRUE,"EPEloan";#N/A,#N/A,TRUE,"GraphEPE";#N/A,#N/A,TRUE,"OrgChart";#N/A,#N/A,TRUE,"SA08B"}</definedName>
    <definedName name="wrn.El._.Paso._.Offshore." localSheetId="4" hidden="1">{#N/A,#N/A,TRUE,"EPEsum";#N/A,#N/A,TRUE,"Approve1";#N/A,#N/A,TRUE,"Approve2";#N/A,#N/A,TRUE,"Approve3";#N/A,#N/A,TRUE,"EPE1";#N/A,#N/A,TRUE,"EPE2";#N/A,#N/A,TRUE,"CashCompare";#N/A,#N/A,TRUE,"XIRR";#N/A,#N/A,TRUE,"EPEloan";#N/A,#N/A,TRUE,"GraphEPE";#N/A,#N/A,TRUE,"OrgChart";#N/A,#N/A,TRUE,"SA08B"}</definedName>
    <definedName name="wrn.El._.Paso._.Offshore." localSheetId="5"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PrintHistory." localSheetId="2"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3"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4"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5"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2" hidden="1">{#N/A,#N/A,FALSE,"Cover";#N/A,#N/A,FALSE,"ProjectSelector";#N/A,#N/A,FALSE,"ProjectTable";#N/A,#N/A,FALSE,"SanGorgonio";#N/A,#N/A,FALSE,"Tehachapi";#N/A,#N/A,FALSE,"Results";#N/A,#N/A,FALSE,"ReplaceForecast"}</definedName>
    <definedName name="wrn.PrintOther." localSheetId="3" hidden="1">{#N/A,#N/A,FALSE,"Cover";#N/A,#N/A,FALSE,"ProjectSelector";#N/A,#N/A,FALSE,"ProjectTable";#N/A,#N/A,FALSE,"SanGorgonio";#N/A,#N/A,FALSE,"Tehachapi";#N/A,#N/A,FALSE,"Results";#N/A,#N/A,FALSE,"ReplaceForecast"}</definedName>
    <definedName name="wrn.PrintOther." localSheetId="4" hidden="1">{#N/A,#N/A,FALSE,"Cover";#N/A,#N/A,FALSE,"ProjectSelector";#N/A,#N/A,FALSE,"ProjectTable";#N/A,#N/A,FALSE,"SanGorgonio";#N/A,#N/A,FALSE,"Tehachapi";#N/A,#N/A,FALSE,"Results";#N/A,#N/A,FALSE,"ReplaceForecast"}</definedName>
    <definedName name="wrn.PrintOther." localSheetId="5"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Section1." localSheetId="2" hidden="1">{#N/A,#N/A,TRUE,"Section1";"SavingsTop",#N/A,TRUE,"SumSavings";#N/A,#N/A,TRUE,"GraphSum";"SavingsAll",#N/A,TRUE,"SumSavings";#N/A,#N/A,TRUE,"Inputs";#N/A,#N/A,TRUE,"Scenarios";#N/A,#N/A,TRUE,"LineLoss";#N/A,#N/A,TRUE,"Summary";#N/A,#N/A,TRUE,"TermSummary";#N/A,#N/A,TRUE,"NetRates";#N/A,#N/A,TRUE,"PPAtypes"}</definedName>
    <definedName name="wrn.Section1." localSheetId="3" hidden="1">{#N/A,#N/A,TRUE,"Section1";"SavingsTop",#N/A,TRUE,"SumSavings";#N/A,#N/A,TRUE,"GraphSum";"SavingsAll",#N/A,TRUE,"SumSavings";#N/A,#N/A,TRUE,"Inputs";#N/A,#N/A,TRUE,"Scenarios";#N/A,#N/A,TRUE,"LineLoss";#N/A,#N/A,TRUE,"Summary";#N/A,#N/A,TRUE,"TermSummary";#N/A,#N/A,TRUE,"NetRates";#N/A,#N/A,TRUE,"PPAtypes"}</definedName>
    <definedName name="wrn.Section1." localSheetId="4" hidden="1">{#N/A,#N/A,TRUE,"Section1";"SavingsTop",#N/A,TRUE,"SumSavings";#N/A,#N/A,TRUE,"GraphSum";"SavingsAll",#N/A,TRUE,"SumSavings";#N/A,#N/A,TRUE,"Inputs";#N/A,#N/A,TRUE,"Scenarios";#N/A,#N/A,TRUE,"LineLoss";#N/A,#N/A,TRUE,"Summary";#N/A,#N/A,TRUE,"TermSummary";#N/A,#N/A,TRUE,"NetRates";#N/A,#N/A,TRUE,"PPAtypes"}</definedName>
    <definedName name="wrn.Section1." localSheetId="5"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2" hidden="1">{#N/A,#N/A,TRUE,"Section1";#N/A,#N/A,TRUE,"SumF";#N/A,#N/A,TRUE,"FigExchange";#N/A,#N/A,TRUE,"Escalation";#N/A,#N/A,TRUE,"GraphEscalate";#N/A,#N/A,TRUE,"Scenarios"}</definedName>
    <definedName name="wrn.Section1Summaries." localSheetId="3" hidden="1">{#N/A,#N/A,TRUE,"Section1";#N/A,#N/A,TRUE,"SumF";#N/A,#N/A,TRUE,"FigExchange";#N/A,#N/A,TRUE,"Escalation";#N/A,#N/A,TRUE,"GraphEscalate";#N/A,#N/A,TRUE,"Scenarios"}</definedName>
    <definedName name="wrn.Section1Summaries." localSheetId="4" hidden="1">{#N/A,#N/A,TRUE,"Section1";#N/A,#N/A,TRUE,"SumF";#N/A,#N/A,TRUE,"FigExchange";#N/A,#N/A,TRUE,"Escalation";#N/A,#N/A,TRUE,"GraphEscalate";#N/A,#N/A,TRUE,"Scenarios"}</definedName>
    <definedName name="wrn.Section1Summaries." localSheetId="5"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2" hidden="1">{#N/A,#N/A,TRUE,"Section2";#N/A,#N/A,TRUE,"OverPymt";#N/A,#N/A,TRUE,"Energy";#N/A,#N/A,TRUE,"EnergyDiff1";#N/A,#N/A,TRUE,"EnergyDiff2";#N/A,#N/A,TRUE,"CapPerformance";#N/A,#N/A,TRUE,"BonusPerformance";#N/A,#N/A,TRUE,"BonusFormula";#N/A,#N/A,TRUE,"GraphPymt"}</definedName>
    <definedName name="wrn.Section2." localSheetId="3" hidden="1">{#N/A,#N/A,TRUE,"Section2";#N/A,#N/A,TRUE,"OverPymt";#N/A,#N/A,TRUE,"Energy";#N/A,#N/A,TRUE,"EnergyDiff1";#N/A,#N/A,TRUE,"EnergyDiff2";#N/A,#N/A,TRUE,"CapPerformance";#N/A,#N/A,TRUE,"BonusPerformance";#N/A,#N/A,TRUE,"BonusFormula";#N/A,#N/A,TRUE,"GraphPymt"}</definedName>
    <definedName name="wrn.Section2." localSheetId="4" hidden="1">{#N/A,#N/A,TRUE,"Section2";#N/A,#N/A,TRUE,"OverPymt";#N/A,#N/A,TRUE,"Energy";#N/A,#N/A,TRUE,"EnergyDiff1";#N/A,#N/A,TRUE,"EnergyDiff2";#N/A,#N/A,TRUE,"CapPerformance";#N/A,#N/A,TRUE,"BonusPerformance";#N/A,#N/A,TRUE,"BonusFormula";#N/A,#N/A,TRUE,"GraphPymt"}</definedName>
    <definedName name="wrn.Section2." localSheetId="5"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2" hidden="1">{#N/A,#N/A,TRUE,"Section2";#N/A,#N/A,TRUE,"TPCestimate";#N/A,#N/A,TRUE,"SumTPC";#N/A,#N/A,TRUE,"ConstrLoan";#N/A,#N/A,TRUE,"FigBalance";#N/A,#N/A,TRUE,"DEV27air";#N/A,#N/A,TRUE,"Graph27air";#N/A,#N/A,TRUE,"PreOp"}</definedName>
    <definedName name="wrn.Section2TotalProjectCost." localSheetId="3" hidden="1">{#N/A,#N/A,TRUE,"Section2";#N/A,#N/A,TRUE,"TPCestimate";#N/A,#N/A,TRUE,"SumTPC";#N/A,#N/A,TRUE,"ConstrLoan";#N/A,#N/A,TRUE,"FigBalance";#N/A,#N/A,TRUE,"DEV27air";#N/A,#N/A,TRUE,"Graph27air";#N/A,#N/A,TRUE,"PreOp"}</definedName>
    <definedName name="wrn.Section2TotalProjectCost." localSheetId="4" hidden="1">{#N/A,#N/A,TRUE,"Section2";#N/A,#N/A,TRUE,"TPCestimate";#N/A,#N/A,TRUE,"SumTPC";#N/A,#N/A,TRUE,"ConstrLoan";#N/A,#N/A,TRUE,"FigBalance";#N/A,#N/A,TRUE,"DEV27air";#N/A,#N/A,TRUE,"Graph27air";#N/A,#N/A,TRUE,"PreOp"}</definedName>
    <definedName name="wrn.Section2TotalProjectCost." localSheetId="5"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2" hidden="1">{#N/A,#N/A,TRUE,"Section3";#N/A,#N/A,TRUE,"BaseYear";#N/A,#N/A,TRUE,"GenHistory";#N/A,#N/A,TRUE,"GenGraph";#N/A,#N/A,TRUE,"MonthCompare";#N/A,#N/A,TRUE,"HourHistory";#N/A,#N/A,TRUE,"PayHistory";#N/A,#N/A,TRUE,"PayGraphs";#N/A,#N/A,TRUE,"ReplaceForecast";#N/A,#N/A,TRUE,"PPAforecast";#N/A,#N/A,TRUE,"OLSier"}</definedName>
    <definedName name="wrn.Section3." localSheetId="3" hidden="1">{#N/A,#N/A,TRUE,"Section3";#N/A,#N/A,TRUE,"BaseYear";#N/A,#N/A,TRUE,"GenHistory";#N/A,#N/A,TRUE,"GenGraph";#N/A,#N/A,TRUE,"MonthCompare";#N/A,#N/A,TRUE,"HourHistory";#N/A,#N/A,TRUE,"PayHistory";#N/A,#N/A,TRUE,"PayGraphs";#N/A,#N/A,TRUE,"ReplaceForecast";#N/A,#N/A,TRUE,"PPAforecast";#N/A,#N/A,TRUE,"OLSier"}</definedName>
    <definedName name="wrn.Section3." localSheetId="4" hidden="1">{#N/A,#N/A,TRUE,"Section3";#N/A,#N/A,TRUE,"BaseYear";#N/A,#N/A,TRUE,"GenHistory";#N/A,#N/A,TRUE,"GenGraph";#N/A,#N/A,TRUE,"MonthCompare";#N/A,#N/A,TRUE,"HourHistory";#N/A,#N/A,TRUE,"PayHistory";#N/A,#N/A,TRUE,"PayGraphs";#N/A,#N/A,TRUE,"ReplaceForecast";#N/A,#N/A,TRUE,"PPAforecast";#N/A,#N/A,TRUE,"OLSier"}</definedName>
    <definedName name="wrn.Section3." localSheetId="5"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2" hidden="1">{#N/A,#N/A,TRUE,"Section3";#N/A,#N/A,TRUE,"Tax";#N/A,#N/A,TRUE,"Dividend";#N/A,#N/A,TRUE,"Depreciation";#N/A,#N/A,TRUE,"Balance";#N/A,#N/A,TRUE,"SaleGain";#N/A,#N/A,TRUE,"RevExp";#N/A,#N/A,TRUE,"PIG";#N/A,#N/A,TRUE,"GraphPlant"}</definedName>
    <definedName name="wrn.Section3PowerPlantCompany." localSheetId="3" hidden="1">{#N/A,#N/A,TRUE,"Section3";#N/A,#N/A,TRUE,"Tax";#N/A,#N/A,TRUE,"Dividend";#N/A,#N/A,TRUE,"Depreciation";#N/A,#N/A,TRUE,"Balance";#N/A,#N/A,TRUE,"SaleGain";#N/A,#N/A,TRUE,"RevExp";#N/A,#N/A,TRUE,"PIG";#N/A,#N/A,TRUE,"GraphPlant"}</definedName>
    <definedName name="wrn.Section3PowerPlantCompany." localSheetId="4" hidden="1">{#N/A,#N/A,TRUE,"Section3";#N/A,#N/A,TRUE,"Tax";#N/A,#N/A,TRUE,"Dividend";#N/A,#N/A,TRUE,"Depreciation";#N/A,#N/A,TRUE,"Balance";#N/A,#N/A,TRUE,"SaleGain";#N/A,#N/A,TRUE,"RevExp";#N/A,#N/A,TRUE,"PIG";#N/A,#N/A,TRUE,"GraphPlant"}</definedName>
    <definedName name="wrn.Section3PowerPlantCompany." localSheetId="5"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2" hidden="1">{#N/A,#N/A,TRUE,"Section4";#N/A,#N/A,TRUE,"Tariffwksht";#N/A,#N/A,TRUE,"TariffINFO";#N/A,#N/A,TRUE,"Generation";#N/A,#N/A,TRUE,"PPAsum";#N/A,#N/A,TRUE,"PPApayments";#N/A,#N/A,TRUE,"RevExp";#N/A,#N/A,TRUE,"GraphRevenue";#N/A,#N/A,TRUE,"GraphRevExp"}</definedName>
    <definedName name="wrn.Section4." localSheetId="3" hidden="1">{#N/A,#N/A,TRUE,"Section4";#N/A,#N/A,TRUE,"Tariffwksht";#N/A,#N/A,TRUE,"TariffINFO";#N/A,#N/A,TRUE,"Generation";#N/A,#N/A,TRUE,"PPAsum";#N/A,#N/A,TRUE,"PPApayments";#N/A,#N/A,TRUE,"RevExp";#N/A,#N/A,TRUE,"GraphRevenue";#N/A,#N/A,TRUE,"GraphRevExp"}</definedName>
    <definedName name="wrn.Section4." localSheetId="4" hidden="1">{#N/A,#N/A,TRUE,"Section4";#N/A,#N/A,TRUE,"Tariffwksht";#N/A,#N/A,TRUE,"TariffINFO";#N/A,#N/A,TRUE,"Generation";#N/A,#N/A,TRUE,"PPAsum";#N/A,#N/A,TRUE,"PPApayments";#N/A,#N/A,TRUE,"RevExp";#N/A,#N/A,TRUE,"GraphRevenue";#N/A,#N/A,TRUE,"GraphRevExp"}</definedName>
    <definedName name="wrn.Section4." localSheetId="5"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2" hidden="1">{#N/A,#N/A,TRUE,"Section4";#N/A,#N/A,TRUE,"PPAtable";#N/A,#N/A,TRUE,"RFPtable";#N/A,#N/A,TRUE,"RevCap";#N/A,#N/A,TRUE,"RevOther";#N/A,#N/A,TRUE,"RevGas";#N/A,#N/A,TRUE,"GraphRev"}</definedName>
    <definedName name="wrn.Section4Revenue." localSheetId="3" hidden="1">{#N/A,#N/A,TRUE,"Section4";#N/A,#N/A,TRUE,"PPAtable";#N/A,#N/A,TRUE,"RFPtable";#N/A,#N/A,TRUE,"RevCap";#N/A,#N/A,TRUE,"RevOther";#N/A,#N/A,TRUE,"RevGas";#N/A,#N/A,TRUE,"GraphRev"}</definedName>
    <definedName name="wrn.Section4Revenue." localSheetId="4" hidden="1">{#N/A,#N/A,TRUE,"Section4";#N/A,#N/A,TRUE,"PPAtable";#N/A,#N/A,TRUE,"RFPtable";#N/A,#N/A,TRUE,"RevCap";#N/A,#N/A,TRUE,"RevOther";#N/A,#N/A,TRUE,"RevGas";#N/A,#N/A,TRUE,"GraphRev"}</definedName>
    <definedName name="wrn.Section4Revenue." localSheetId="5"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2" hidden="1">{#N/A,#N/A,TRUE,"Section5";#N/A,#N/A,TRUE,"Coal";#N/A,#N/A,TRUE,"Fuel";#N/A,#N/A,TRUE,"OMwksht";#N/A,#N/A,TRUE,"VOM";#N/A,#N/A,TRUE,"FOM";#N/A,#N/A,TRUE,"Debt";#N/A,#N/A,TRUE,"LoanSchedules";#N/A,#N/A,TRUE,"GraphExp";#N/A,#N/A,TRUE,"Conversions"}</definedName>
    <definedName name="wrn.Section5." localSheetId="3" hidden="1">{#N/A,#N/A,TRUE,"Section5";#N/A,#N/A,TRUE,"Coal";#N/A,#N/A,TRUE,"Fuel";#N/A,#N/A,TRUE,"OMwksht";#N/A,#N/A,TRUE,"VOM";#N/A,#N/A,TRUE,"FOM";#N/A,#N/A,TRUE,"Debt";#N/A,#N/A,TRUE,"LoanSchedules";#N/A,#N/A,TRUE,"GraphExp";#N/A,#N/A,TRUE,"Conversions"}</definedName>
    <definedName name="wrn.Section5." localSheetId="4" hidden="1">{#N/A,#N/A,TRUE,"Section5";#N/A,#N/A,TRUE,"Coal";#N/A,#N/A,TRUE,"Fuel";#N/A,#N/A,TRUE,"OMwksht";#N/A,#N/A,TRUE,"VOM";#N/A,#N/A,TRUE,"FOM";#N/A,#N/A,TRUE,"Debt";#N/A,#N/A,TRUE,"LoanSchedules";#N/A,#N/A,TRUE,"GraphExp";#N/A,#N/A,TRUE,"Conversions"}</definedName>
    <definedName name="wrn.Section5." localSheetId="5"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2" hidden="1">{#N/A,#N/A,TRUE,"Section6";#N/A,#N/A,TRUE,"OHcycles";#N/A,#N/A,TRUE,"OHtiming";#N/A,#N/A,TRUE,"OHcosts";#N/A,#N/A,TRUE,"GTdegradation";#N/A,#N/A,TRUE,"GTperformance";#N/A,#N/A,TRUE,"GraphEquip"}</definedName>
    <definedName name="wrn.Section6Equipment." localSheetId="3" hidden="1">{#N/A,#N/A,TRUE,"Section6";#N/A,#N/A,TRUE,"OHcycles";#N/A,#N/A,TRUE,"OHtiming";#N/A,#N/A,TRUE,"OHcosts";#N/A,#N/A,TRUE,"GTdegradation";#N/A,#N/A,TRUE,"GTperformance";#N/A,#N/A,TRUE,"GraphEquip"}</definedName>
    <definedName name="wrn.Section6Equipment." localSheetId="4" hidden="1">{#N/A,#N/A,TRUE,"Section6";#N/A,#N/A,TRUE,"OHcycles";#N/A,#N/A,TRUE,"OHtiming";#N/A,#N/A,TRUE,"OHcosts";#N/A,#N/A,TRUE,"GTdegradation";#N/A,#N/A,TRUE,"GTperformance";#N/A,#N/A,TRUE,"GraphEquip"}</definedName>
    <definedName name="wrn.Section6Equipment." localSheetId="5"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2" hidden="1">{#N/A,#N/A,TRUE,"Section7";#N/A,#N/A,TRUE,"DebtService";#N/A,#N/A,TRUE,"LoanSchedules";#N/A,#N/A,TRUE,"GraphDebt"}</definedName>
    <definedName name="wrn.Section7DebtService." localSheetId="3" hidden="1">{#N/A,#N/A,TRUE,"Section7";#N/A,#N/A,TRUE,"DebtService";#N/A,#N/A,TRUE,"LoanSchedules";#N/A,#N/A,TRUE,"GraphDebt"}</definedName>
    <definedName name="wrn.Section7DebtService." localSheetId="4" hidden="1">{#N/A,#N/A,TRUE,"Section7";#N/A,#N/A,TRUE,"DebtService";#N/A,#N/A,TRUE,"LoanSchedules";#N/A,#N/A,TRUE,"GraphDebt"}</definedName>
    <definedName name="wrn.Section7DebtService." localSheetId="5" hidden="1">{#N/A,#N/A,TRUE,"Section7";#N/A,#N/A,TRUE,"DebtService";#N/A,#N/A,TRUE,"LoanSchedules";#N/A,#N/A,TRUE,"GraphDebt"}</definedName>
    <definedName name="wrn.Section7DebtService." hidden="1">{#N/A,#N/A,TRUE,"Section7";#N/A,#N/A,TRUE,"DebtService";#N/A,#N/A,TRUE,"LoanSchedules";#N/A,#N/A,TRUE,"GraphDebt"}</definedName>
    <definedName name="wrn.SponsorSection." localSheetId="2" hidden="1">{#N/A,#N/A,TRUE,"Cover";#N/A,#N/A,TRUE,"Contents";#N/A,#N/A,TRUE,"Organization";#N/A,#N/A,TRUE,"SumSponsor";#N/A,#N/A,TRUE,"Plant1";#N/A,#N/A,TRUE,"Plant2";#N/A,#N/A,TRUE,"Sponsors";#N/A,#N/A,TRUE,"ElPaso1";#N/A,#N/A,TRUE,"GraphSponsor"}</definedName>
    <definedName name="wrn.SponsorSection." localSheetId="3" hidden="1">{#N/A,#N/A,TRUE,"Cover";#N/A,#N/A,TRUE,"Contents";#N/A,#N/A,TRUE,"Organization";#N/A,#N/A,TRUE,"SumSponsor";#N/A,#N/A,TRUE,"Plant1";#N/A,#N/A,TRUE,"Plant2";#N/A,#N/A,TRUE,"Sponsors";#N/A,#N/A,TRUE,"ElPaso1";#N/A,#N/A,TRUE,"GraphSponsor"}</definedName>
    <definedName name="wrn.SponsorSection." localSheetId="4" hidden="1">{#N/A,#N/A,TRUE,"Cover";#N/A,#N/A,TRUE,"Contents";#N/A,#N/A,TRUE,"Organization";#N/A,#N/A,TRUE,"SumSponsor";#N/A,#N/A,TRUE,"Plant1";#N/A,#N/A,TRUE,"Plant2";#N/A,#N/A,TRUE,"Sponsors";#N/A,#N/A,TRUE,"ElPaso1";#N/A,#N/A,TRUE,"GraphSponsor"}</definedName>
    <definedName name="wrn.SponsorSection." localSheetId="5"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ummary." localSheetId="2" hidden="1">{"Table A",#N/A,FALSE,"Summary";"Table D",#N/A,FALSE,"Summary";"Table E",#N/A,FALSE,"Summary"}</definedName>
    <definedName name="wrn.Summary." localSheetId="3" hidden="1">{"Table A",#N/A,FALSE,"Summary";"Table D",#N/A,FALSE,"Summary";"Table E",#N/A,FALSE,"Summary"}</definedName>
    <definedName name="wrn.Summary." localSheetId="4" hidden="1">{"Table A",#N/A,FALSE,"Summary";"Table D",#N/A,FALSE,"Summary";"Table E",#N/A,FALSE,"Summary"}</definedName>
    <definedName name="wrn.Summary." localSheetId="5" hidden="1">{"Table A",#N/A,FALSE,"Summary";"Table D",#N/A,FALSE,"Summary";"Table E",#N/A,FALSE,"Summary"}</definedName>
    <definedName name="wrn.Summary." hidden="1">{"Table A",#N/A,FALSE,"Summary";"Table D",#N/A,FALSE,"Summary";"Table E",#N/A,FALSE,"Summary"}</definedName>
    <definedName name="wrn.Total._.Summary." localSheetId="2" hidden="1">{"Total Summary",#N/A,FALSE,"Summary"}</definedName>
    <definedName name="wrn.Total._.Summary." localSheetId="3" hidden="1">{"Total Summary",#N/A,FALSE,"Summary"}</definedName>
    <definedName name="wrn.Total._.Summary." localSheetId="4" hidden="1">{"Total Summary",#N/A,FALSE,"Summary"}</definedName>
    <definedName name="wrn.Total._.Summary." localSheetId="5" hidden="1">{"Total Summary",#N/A,FALSE,"Summary"}</definedName>
    <definedName name="wrn.Total._.Summary." hidden="1">{"Total Summary",#N/A,FALSE,"Summary"}</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localSheetId="2" hidden="1">#REF!,#REF!</definedName>
    <definedName name="Z_9A428CE1_B4D9_11D0_A8AA_0000C071AEE7_.wvu.Cols" localSheetId="3" hidden="1">#REF!,#REF!</definedName>
    <definedName name="Z_9A428CE1_B4D9_11D0_A8AA_0000C071AEE7_.wvu.Cols" localSheetId="4" hidden="1">#REF!,#REF!</definedName>
    <definedName name="Z_9A428CE1_B4D9_11D0_A8AA_0000C071AEE7_.wvu.Cols" localSheetId="5"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3" hidden="1">#REF!</definedName>
    <definedName name="Z_9A428CE1_B4D9_11D0_A8AA_0000C071AEE7_.wvu.PrintArea" localSheetId="4" hidden="1">#REF!</definedName>
    <definedName name="Z_9A428CE1_B4D9_11D0_A8AA_0000C071AEE7_.wvu.PrintArea" localSheetId="5"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3" hidden="1">#REF!,#REF!,#REF!,#REF!,#REF!,#REF!,#REF!,#REF!</definedName>
    <definedName name="Z_9A428CE1_B4D9_11D0_A8AA_0000C071AEE7_.wvu.Rows" localSheetId="4" hidden="1">#REF!,#REF!,#REF!,#REF!,#REF!,#REF!,#REF!,#REF!</definedName>
    <definedName name="Z_9A428CE1_B4D9_11D0_A8AA_0000C071AEE7_.wvu.Rows" localSheetId="5"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4" l="1"/>
  <c r="E20" i="4" l="1"/>
  <c r="E22" i="4" l="1"/>
  <c r="F22" i="4"/>
  <c r="G22" i="4"/>
  <c r="H22" i="4"/>
  <c r="I22" i="4"/>
  <c r="J22" i="4"/>
  <c r="K22" i="4"/>
  <c r="L22" i="4"/>
  <c r="M22" i="4"/>
  <c r="N22" i="4"/>
  <c r="O22" i="4"/>
  <c r="P22" i="4"/>
  <c r="G20" i="4"/>
  <c r="H20" i="4"/>
  <c r="I20" i="4"/>
  <c r="J20" i="4"/>
  <c r="K20" i="4"/>
  <c r="L20" i="4"/>
  <c r="M20" i="4"/>
  <c r="N20" i="4"/>
  <c r="O20" i="4"/>
  <c r="P20" i="4"/>
  <c r="E18" i="4"/>
  <c r="F18" i="4" l="1"/>
  <c r="G18" i="4"/>
  <c r="K18" i="4"/>
  <c r="N18" i="4"/>
  <c r="O18" i="4"/>
  <c r="P18" i="4"/>
  <c r="K30" i="6"/>
  <c r="J30" i="6"/>
  <c r="AB25" i="7"/>
  <c r="Z30" i="7"/>
  <c r="V30" i="7"/>
  <c r="I30" i="7"/>
  <c r="M25" i="7"/>
  <c r="L22" i="7"/>
  <c r="G22" i="7"/>
  <c r="M17" i="7"/>
  <c r="Q17" i="7"/>
  <c r="U17" i="7" s="1"/>
  <c r="Y17" i="7" s="1"/>
  <c r="AB17" i="7" s="1"/>
  <c r="K81" i="5"/>
  <c r="Z14" i="7"/>
  <c r="N14" i="7"/>
  <c r="V14" i="7"/>
  <c r="I14" i="7"/>
  <c r="L116" i="6"/>
  <c r="L104" i="6"/>
  <c r="K94" i="6"/>
  <c r="K92" i="6"/>
  <c r="E74" i="6"/>
  <c r="J74" i="6"/>
  <c r="J94" i="6" s="1"/>
  <c r="M74" i="6"/>
  <c r="L74" i="6"/>
  <c r="L54" i="6"/>
  <c r="L126" i="5"/>
  <c r="L124" i="5"/>
  <c r="L123" i="5"/>
  <c r="L122" i="5"/>
  <c r="L121" i="5"/>
  <c r="J108" i="5"/>
  <c r="J86" i="5"/>
  <c r="J81" i="5"/>
  <c r="I44" i="5"/>
  <c r="I17" i="5"/>
  <c r="J104" i="4"/>
  <c r="I95" i="4"/>
  <c r="I87" i="4"/>
  <c r="I89" i="4" s="1"/>
  <c r="I47" i="4"/>
  <c r="P104" i="6"/>
  <c r="P116" i="6"/>
  <c r="D32" i="7"/>
  <c r="D30" i="7"/>
  <c r="AA28" i="7"/>
  <c r="Z28" i="7"/>
  <c r="X28" i="7"/>
  <c r="W28" i="7"/>
  <c r="V28" i="7"/>
  <c r="T28" i="7"/>
  <c r="S28" i="7"/>
  <c r="R28" i="7"/>
  <c r="P28" i="7"/>
  <c r="O28" i="7"/>
  <c r="N28" i="7"/>
  <c r="L28" i="7"/>
  <c r="K28" i="7"/>
  <c r="J28" i="7"/>
  <c r="I28" i="7"/>
  <c r="G28" i="7"/>
  <c r="F28" i="7"/>
  <c r="E28" i="7"/>
  <c r="D28" i="7"/>
  <c r="H25" i="7" s="1"/>
  <c r="Q25" i="7" s="1"/>
  <c r="U25" i="7" s="1"/>
  <c r="Y25" i="7" s="1"/>
  <c r="J22" i="7"/>
  <c r="I22" i="7"/>
  <c r="F22" i="7"/>
  <c r="E22" i="7"/>
  <c r="D22" i="7"/>
  <c r="K22" i="7"/>
  <c r="D14" i="7"/>
  <c r="M110" i="6"/>
  <c r="M112" i="6" s="1"/>
  <c r="L110" i="6"/>
  <c r="L112" i="6" s="1"/>
  <c r="K110" i="6"/>
  <c r="K112" i="6" s="1"/>
  <c r="J110" i="6"/>
  <c r="J112" i="6" s="1"/>
  <c r="P110" i="6"/>
  <c r="P112" i="6" s="1"/>
  <c r="O110" i="6"/>
  <c r="O112" i="6" s="1"/>
  <c r="N110" i="6"/>
  <c r="N112" i="6" s="1"/>
  <c r="I110" i="6"/>
  <c r="I112" i="6" s="1"/>
  <c r="H110" i="6"/>
  <c r="H112" i="6" s="1"/>
  <c r="G110" i="6"/>
  <c r="G112" i="6" s="1"/>
  <c r="F110" i="6"/>
  <c r="F112" i="6" s="1"/>
  <c r="E110" i="6"/>
  <c r="E112" i="6" s="1"/>
  <c r="M94" i="6"/>
  <c r="L94" i="6"/>
  <c r="P92" i="6"/>
  <c r="O92" i="6"/>
  <c r="N92" i="6"/>
  <c r="M92" i="6"/>
  <c r="L92" i="6"/>
  <c r="J92" i="6"/>
  <c r="I92" i="6"/>
  <c r="I94" i="6" s="1"/>
  <c r="H92" i="6"/>
  <c r="H94" i="6" s="1"/>
  <c r="G92" i="6"/>
  <c r="G94" i="6" s="1"/>
  <c r="F92" i="6"/>
  <c r="F94" i="6" s="1"/>
  <c r="E92" i="6"/>
  <c r="E94" i="6" s="1"/>
  <c r="P74" i="6"/>
  <c r="P94" i="6" s="1"/>
  <c r="O74" i="6"/>
  <c r="O94" i="6" s="1"/>
  <c r="N74" i="6"/>
  <c r="N94" i="6" s="1"/>
  <c r="K74" i="6"/>
  <c r="I74" i="6"/>
  <c r="H74" i="6"/>
  <c r="G74" i="6"/>
  <c r="F74" i="6"/>
  <c r="P52" i="6"/>
  <c r="O52" i="6"/>
  <c r="N52" i="6"/>
  <c r="M52" i="6"/>
  <c r="L52" i="6"/>
  <c r="K52" i="6"/>
  <c r="J52" i="6"/>
  <c r="I52" i="6"/>
  <c r="H52" i="6"/>
  <c r="G52" i="6"/>
  <c r="F52" i="6"/>
  <c r="E52" i="6"/>
  <c r="P122" i="5"/>
  <c r="O122" i="5"/>
  <c r="N122" i="5"/>
  <c r="M122" i="5"/>
  <c r="K122" i="5"/>
  <c r="J122" i="5"/>
  <c r="I122" i="5"/>
  <c r="H122" i="5"/>
  <c r="G122" i="5"/>
  <c r="F122" i="5"/>
  <c r="E122" i="5"/>
  <c r="M18" i="4"/>
  <c r="L18" i="4"/>
  <c r="J18" i="4"/>
  <c r="I18" i="4"/>
  <c r="H18" i="4"/>
  <c r="I24" i="4" l="1"/>
  <c r="G24" i="4"/>
  <c r="F24" i="4"/>
  <c r="F110" i="4" s="1"/>
  <c r="E24" i="4"/>
  <c r="E110" i="4" l="1"/>
  <c r="M123" i="5"/>
  <c r="E123" i="5"/>
  <c r="F123" i="5"/>
  <c r="O123" i="5"/>
  <c r="J123" i="5"/>
  <c r="N123" i="5"/>
  <c r="I123" i="5" l="1"/>
  <c r="P123" i="5"/>
  <c r="K123" i="5"/>
  <c r="G123" i="5"/>
  <c r="H123" i="5"/>
  <c r="E17" i="5" l="1"/>
  <c r="E125" i="5" s="1"/>
  <c r="I125" i="5" l="1"/>
  <c r="N17" i="5"/>
  <c r="N125" i="5" s="1"/>
  <c r="O17" i="5"/>
  <c r="O125" i="5" s="1"/>
  <c r="G17" i="5"/>
  <c r="G125" i="5" s="1"/>
  <c r="H17" i="5"/>
  <c r="H125" i="5" s="1"/>
  <c r="J17" i="5"/>
  <c r="J125" i="5" s="1"/>
  <c r="F17" i="5"/>
  <c r="F125" i="5" s="1"/>
  <c r="M17" i="5"/>
  <c r="M125" i="5" s="1"/>
  <c r="K17" i="5"/>
  <c r="K125" i="5" s="1"/>
  <c r="L17" i="5"/>
  <c r="L125" i="5" s="1"/>
  <c r="P17" i="5"/>
  <c r="P125" i="5" s="1"/>
  <c r="H24" i="4"/>
  <c r="H110" i="4" s="1"/>
  <c r="G110" i="4"/>
  <c r="P24" i="4"/>
  <c r="P110" i="4" s="1"/>
  <c r="M24" i="4"/>
  <c r="M110" i="4" s="1"/>
  <c r="O24" i="4"/>
  <c r="O110" i="4" s="1"/>
  <c r="N24" i="4"/>
  <c r="N110" i="4" s="1"/>
  <c r="J24" i="4"/>
  <c r="J110" i="4" s="1"/>
  <c r="I110" i="4"/>
  <c r="K24" i="4"/>
  <c r="K110" i="4" s="1"/>
  <c r="L24" i="4"/>
  <c r="L110" i="4" s="1"/>
  <c r="R14" i="7" l="1"/>
  <c r="O97" i="5" l="1"/>
  <c r="J97" i="5"/>
  <c r="F97" i="5"/>
  <c r="P97" i="5"/>
  <c r="M97" i="5"/>
  <c r="E44" i="5"/>
  <c r="M81" i="5"/>
  <c r="E97" i="5"/>
  <c r="K97" i="5"/>
  <c r="G97" i="5"/>
  <c r="I97" i="5"/>
  <c r="N97" i="5"/>
  <c r="H97" i="5"/>
  <c r="L97" i="5"/>
  <c r="M106" i="5"/>
  <c r="J106" i="5"/>
  <c r="L106" i="5"/>
  <c r="M95" i="4"/>
  <c r="N95" i="4"/>
  <c r="K95" i="4"/>
  <c r="P95" i="4"/>
  <c r="O95" i="4"/>
  <c r="H95" i="4"/>
  <c r="G95" i="4"/>
  <c r="L95" i="4"/>
  <c r="J95" i="4"/>
  <c r="J106" i="4" s="1"/>
  <c r="J113" i="4" s="1"/>
  <c r="E95" i="4"/>
  <c r="H104" i="4"/>
  <c r="H106" i="4" s="1"/>
  <c r="H113" i="4" s="1"/>
  <c r="F95" i="4"/>
  <c r="I104" i="4"/>
  <c r="I106" i="4" s="1"/>
  <c r="I113" i="4" s="1"/>
  <c r="K104" i="4"/>
  <c r="K106" i="4" l="1"/>
  <c r="K113" i="4" s="1"/>
  <c r="I30" i="6"/>
  <c r="I54" i="6" s="1"/>
  <c r="N30" i="6"/>
  <c r="N54" i="6" s="1"/>
  <c r="L30" i="6"/>
  <c r="M30" i="6"/>
  <c r="M54" i="6" s="1"/>
  <c r="F30" i="6"/>
  <c r="F54" i="6" s="1"/>
  <c r="O30" i="6"/>
  <c r="O54" i="6" s="1"/>
  <c r="D16" i="6"/>
  <c r="K54" i="6"/>
  <c r="E30" i="6"/>
  <c r="E54" i="6" s="1"/>
  <c r="G30" i="6"/>
  <c r="G54" i="6" s="1"/>
  <c r="P30" i="6"/>
  <c r="P54" i="6" s="1"/>
  <c r="H30" i="6"/>
  <c r="H54" i="6" s="1"/>
  <c r="J54" i="6"/>
  <c r="M108" i="5"/>
  <c r="O106" i="5"/>
  <c r="O108" i="5" s="1"/>
  <c r="G106" i="5"/>
  <c r="G108" i="5" s="1"/>
  <c r="P81" i="5"/>
  <c r="N106" i="5"/>
  <c r="N108" i="5" s="1"/>
  <c r="H106" i="5"/>
  <c r="H108" i="5" s="1"/>
  <c r="K44" i="5"/>
  <c r="K106" i="5"/>
  <c r="K108" i="5" s="1"/>
  <c r="H81" i="5"/>
  <c r="M44" i="5"/>
  <c r="I81" i="5"/>
  <c r="L81" i="5"/>
  <c r="F44" i="5"/>
  <c r="L44" i="5"/>
  <c r="P106" i="5"/>
  <c r="P108" i="5" s="1"/>
  <c r="G81" i="5"/>
  <c r="O44" i="5"/>
  <c r="F81" i="5"/>
  <c r="F86" i="5" s="1"/>
  <c r="E106" i="5"/>
  <c r="E108" i="5" s="1"/>
  <c r="L108" i="5"/>
  <c r="G44" i="5"/>
  <c r="E81" i="5"/>
  <c r="E86" i="5" s="1"/>
  <c r="J44" i="5"/>
  <c r="I106" i="5"/>
  <c r="I108" i="5" s="1"/>
  <c r="P44" i="5"/>
  <c r="N44" i="5"/>
  <c r="N81" i="5"/>
  <c r="O81" i="5"/>
  <c r="H44" i="5"/>
  <c r="F106" i="5"/>
  <c r="F108" i="5" s="1"/>
  <c r="M86" i="5"/>
  <c r="M121" i="5" s="1"/>
  <c r="M124" i="5" s="1"/>
  <c r="M126" i="5" s="1"/>
  <c r="F104" i="4"/>
  <c r="F106" i="4" s="1"/>
  <c r="F113" i="4" s="1"/>
  <c r="L104" i="4"/>
  <c r="L106" i="4" s="1"/>
  <c r="L113" i="4" s="1"/>
  <c r="H47" i="4"/>
  <c r="E47" i="4"/>
  <c r="O47" i="4"/>
  <c r="N47" i="4"/>
  <c r="N87" i="4"/>
  <c r="M47" i="4"/>
  <c r="L47" i="4"/>
  <c r="E104" i="4"/>
  <c r="E106" i="4" s="1"/>
  <c r="E113" i="4" s="1"/>
  <c r="J47" i="4"/>
  <c r="M104" i="4"/>
  <c r="M106" i="4" s="1"/>
  <c r="M113" i="4" s="1"/>
  <c r="H87" i="4"/>
  <c r="H89" i="4" s="1"/>
  <c r="H111" i="4" s="1"/>
  <c r="H112" i="4" s="1"/>
  <c r="H114" i="4" s="1"/>
  <c r="F47" i="4"/>
  <c r="P104" i="4"/>
  <c r="P106" i="4" s="1"/>
  <c r="P113" i="4" s="1"/>
  <c r="G104" i="4"/>
  <c r="G106" i="4" s="1"/>
  <c r="G113" i="4" s="1"/>
  <c r="P87" i="4"/>
  <c r="O104" i="4"/>
  <c r="O106" i="4" s="1"/>
  <c r="O113" i="4" s="1"/>
  <c r="O87" i="4"/>
  <c r="I104" i="6"/>
  <c r="I116" i="6" s="1"/>
  <c r="S22" i="7" l="1"/>
  <c r="Z22" i="7"/>
  <c r="R22" i="7"/>
  <c r="J104" i="6"/>
  <c r="J116" i="6" s="1"/>
  <c r="G104" i="6"/>
  <c r="G116" i="6" s="1"/>
  <c r="O104" i="6"/>
  <c r="O116" i="6" s="1"/>
  <c r="H104" i="6"/>
  <c r="H116" i="6" s="1"/>
  <c r="F104" i="6"/>
  <c r="F116" i="6" s="1"/>
  <c r="E104" i="6"/>
  <c r="E116" i="6" s="1"/>
  <c r="K104" i="6"/>
  <c r="K116" i="6" s="1"/>
  <c r="N104" i="6"/>
  <c r="N116" i="6" s="1"/>
  <c r="M104" i="6"/>
  <c r="M116" i="6" s="1"/>
  <c r="F121" i="5"/>
  <c r="F124" i="5" s="1"/>
  <c r="F126" i="5" s="1"/>
  <c r="O86" i="5"/>
  <c r="O121" i="5" s="1"/>
  <c r="O124" i="5" s="1"/>
  <c r="O126" i="5" s="1"/>
  <c r="N86" i="5"/>
  <c r="N121" i="5" s="1"/>
  <c r="N124" i="5" s="1"/>
  <c r="N126" i="5" s="1"/>
  <c r="I86" i="5"/>
  <c r="I121" i="5" s="1"/>
  <c r="I124" i="5" s="1"/>
  <c r="I126" i="5" s="1"/>
  <c r="E121" i="5"/>
  <c r="E124" i="5" s="1"/>
  <c r="E126" i="5" s="1"/>
  <c r="H86" i="5"/>
  <c r="H121" i="5" s="1"/>
  <c r="H124" i="5" s="1"/>
  <c r="H126" i="5" s="1"/>
  <c r="G86" i="5"/>
  <c r="G121" i="5" s="1"/>
  <c r="G124" i="5" s="1"/>
  <c r="G126" i="5" s="1"/>
  <c r="P86" i="5"/>
  <c r="P121" i="5" s="1"/>
  <c r="P124" i="5" s="1"/>
  <c r="P126" i="5" s="1"/>
  <c r="L86" i="5"/>
  <c r="J121" i="5"/>
  <c r="J124" i="5" s="1"/>
  <c r="J126" i="5" s="1"/>
  <c r="K86" i="5"/>
  <c r="K121" i="5" s="1"/>
  <c r="K124" i="5" s="1"/>
  <c r="K126" i="5" s="1"/>
  <c r="L87" i="4"/>
  <c r="L89" i="4" s="1"/>
  <c r="L111" i="4" s="1"/>
  <c r="L112" i="4" s="1"/>
  <c r="L114" i="4" s="1"/>
  <c r="G87" i="4"/>
  <c r="N104" i="4"/>
  <c r="N106" i="4" s="1"/>
  <c r="N113" i="4" s="1"/>
  <c r="I111" i="4"/>
  <c r="I112" i="4" s="1"/>
  <c r="I114" i="4" s="1"/>
  <c r="K87" i="4"/>
  <c r="P47" i="4"/>
  <c r="P89" i="4" s="1"/>
  <c r="P111" i="4" s="1"/>
  <c r="P112" i="4" s="1"/>
  <c r="P114" i="4" s="1"/>
  <c r="F87" i="4"/>
  <c r="F89" i="4" s="1"/>
  <c r="F111" i="4" s="1"/>
  <c r="F112" i="4" s="1"/>
  <c r="F114" i="4" s="1"/>
  <c r="E87" i="4"/>
  <c r="E89" i="4" s="1"/>
  <c r="E111" i="4" s="1"/>
  <c r="E112" i="4" s="1"/>
  <c r="E114" i="4" s="1"/>
  <c r="G47" i="4"/>
  <c r="J87" i="4"/>
  <c r="J89" i="4" s="1"/>
  <c r="J111" i="4" s="1"/>
  <c r="J112" i="4" s="1"/>
  <c r="J114" i="4" s="1"/>
  <c r="K47" i="4"/>
  <c r="O89" i="4"/>
  <c r="O111" i="4" s="1"/>
  <c r="O112" i="4" s="1"/>
  <c r="O114" i="4" s="1"/>
  <c r="N89" i="4"/>
  <c r="N111" i="4" s="1"/>
  <c r="N112" i="4" s="1"/>
  <c r="M87" i="4"/>
  <c r="M89" i="4" s="1"/>
  <c r="M111" i="4" s="1"/>
  <c r="M112" i="4" s="1"/>
  <c r="M114" i="4" s="1"/>
  <c r="N22" i="7" l="1"/>
  <c r="T22" i="7"/>
  <c r="AA22" i="7"/>
  <c r="V22" i="7"/>
  <c r="W22" i="7"/>
  <c r="K89" i="4"/>
  <c r="K111" i="4" s="1"/>
  <c r="K112" i="4" s="1"/>
  <c r="K114" i="4" s="1"/>
  <c r="N114" i="4"/>
  <c r="G89" i="4"/>
  <c r="G111" i="4" s="1"/>
  <c r="G112" i="4" s="1"/>
  <c r="G114" i="4" s="1"/>
  <c r="O22" i="7" l="1"/>
  <c r="N30" i="7"/>
  <c r="N32" i="7" s="1"/>
  <c r="P22" i="7"/>
  <c r="X22" i="7"/>
  <c r="Z32" i="7"/>
  <c r="R30" i="7"/>
  <c r="R32" i="7" s="1"/>
  <c r="I32" i="7"/>
  <c r="V32" i="7"/>
</calcChain>
</file>

<file path=xl/sharedStrings.xml><?xml version="1.0" encoding="utf-8"?>
<sst xmlns="http://schemas.openxmlformats.org/spreadsheetml/2006/main" count="671" uniqueCount="429">
  <si>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</si>
  <si>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</si>
  <si>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</si>
  <si>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</si>
  <si>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</si>
  <si>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</si>
  <si>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</si>
  <si>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</si>
  <si>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</si>
  <si>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</si>
  <si>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</si>
  <si>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</si>
  <si>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</si>
  <si>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</si>
  <si>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</si>
  <si>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</si>
  <si>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</si>
  <si>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</si>
  <si>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</si>
  <si>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</si>
  <si>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</si>
  <si>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</si>
  <si>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</si>
  <si>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</si>
  <si>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</si>
  <si>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</si>
  <si>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</si>
  <si>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</si>
  <si>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</si>
  <si>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</si>
  <si>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</si>
  <si>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</si>
  <si>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</si>
  <si>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</si>
  <si>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</si>
  <si>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</si>
  <si>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Scenario Name: Base SB 100</t>
  </si>
  <si>
    <t xml:space="preserve">Yellow fill relates to an application for confidentiality. </t>
  </si>
  <si>
    <t>Units = MW</t>
  </si>
  <si>
    <t>Data input by User are in dark green font.</t>
  </si>
  <si>
    <t>PEAK LOAD CALCULATIONS</t>
  </si>
  <si>
    <t>2024</t>
  </si>
  <si>
    <t>2025</t>
  </si>
  <si>
    <t>2026</t>
  </si>
  <si>
    <t>2027</t>
  </si>
  <si>
    <t>2028</t>
  </si>
  <si>
    <t>2029</t>
  </si>
  <si>
    <t>2030</t>
  </si>
  <si>
    <t>2031</t>
  </si>
  <si>
    <t>2032</t>
  </si>
  <si>
    <t>2033</t>
  </si>
  <si>
    <t>2034</t>
  </si>
  <si>
    <t>2035</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</si>
  <si>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</si>
  <si>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</si>
  <si>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</si>
  <si>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</si>
  <si>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</si>
  <si>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</si>
  <si>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</si>
  <si>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Planning Reserve Margin</t>
  </si>
  <si>
    <t xml:space="preserve">Firm Sales Obligations </t>
  </si>
  <si>
    <t>10a</t>
  </si>
  <si>
    <t>10b</t>
  </si>
  <si>
    <t>CAISO Portfolio Effects</t>
  </si>
  <si>
    <t>Total Peak Procurement Requirement Based on the Marginal Reliability Need Framework (10a-10b)</t>
  </si>
  <si>
    <t>EXISTING AND PLANNED CAPACITY SUPPLY RESOURCES</t>
  </si>
  <si>
    <t>Resource capacity accreditation is based on the marginal effective load carrying capability (ELCC) and marginal reliability framework.</t>
  </si>
  <si>
    <t>Utility-Owned Generation and Storage (not RPS-eligible):</t>
  </si>
  <si>
    <t>[list resource by name]</t>
  </si>
  <si>
    <t>Fuel</t>
  </si>
  <si>
    <t>11a</t>
  </si>
  <si>
    <t>11b</t>
  </si>
  <si>
    <t>11c</t>
  </si>
  <si>
    <t>11d</t>
  </si>
  <si>
    <t>11e</t>
  </si>
  <si>
    <t>11f</t>
  </si>
  <si>
    <t>11g</t>
  </si>
  <si>
    <t>11h</t>
  </si>
  <si>
    <t>11i</t>
  </si>
  <si>
    <t>11j</t>
  </si>
  <si>
    <t>Long-Term Contracts (not RPS-eligible):</t>
  </si>
  <si>
    <t>[list contracts by name]</t>
  </si>
  <si>
    <t>11k</t>
  </si>
  <si>
    <t>11l</t>
  </si>
  <si>
    <t>11m</t>
  </si>
  <si>
    <t>11n</t>
  </si>
  <si>
    <t>Total peak dependable capacity of existing and planned supply resources (not RPS-eligible) (sum of 11a…11n)</t>
  </si>
  <si>
    <t>Utility-Owned RPS-eligible Resources:</t>
  </si>
  <si>
    <t>[list resource by plant or unit]</t>
  </si>
  <si>
    <t>12a</t>
  </si>
  <si>
    <t>12b</t>
  </si>
  <si>
    <t>12c</t>
  </si>
  <si>
    <t>12d</t>
  </si>
  <si>
    <t>12e</t>
  </si>
  <si>
    <t>12f</t>
  </si>
  <si>
    <t>12g</t>
  </si>
  <si>
    <t>12h</t>
  </si>
  <si>
    <t>12i</t>
  </si>
  <si>
    <t>Long-Term Contracts (RPS-eligible):</t>
  </si>
  <si>
    <t>12j</t>
  </si>
  <si>
    <t>12k</t>
  </si>
  <si>
    <t>12l</t>
  </si>
  <si>
    <t>12m</t>
  </si>
  <si>
    <t>12n</t>
  </si>
  <si>
    <t>12o</t>
  </si>
  <si>
    <t>12p</t>
  </si>
  <si>
    <t>12q</t>
  </si>
  <si>
    <t>12r</t>
  </si>
  <si>
    <t>12s</t>
  </si>
  <si>
    <t>12t</t>
  </si>
  <si>
    <t>12u</t>
  </si>
  <si>
    <t>12v</t>
  </si>
  <si>
    <t>12w</t>
  </si>
  <si>
    <t>12x</t>
  </si>
  <si>
    <t>12y</t>
  </si>
  <si>
    <t>12z</t>
  </si>
  <si>
    <t>12aa</t>
  </si>
  <si>
    <t>12ab</t>
  </si>
  <si>
    <t>12ac</t>
  </si>
  <si>
    <t>12ad</t>
  </si>
  <si>
    <t>Total peak dependable capacity of existing and planned RPS-eligible resources (sum of 12a…12n)</t>
  </si>
  <si>
    <t>Total peak dependable capacity of existing and planned supply resources (11+12)</t>
  </si>
  <si>
    <t>GENERIC ADDITIONS</t>
  </si>
  <si>
    <t>NON-RPS ELIGIBLE RESOURCES:</t>
  </si>
  <si>
    <t>[list resource by name or description]</t>
  </si>
  <si>
    <t>14a</t>
  </si>
  <si>
    <t>Total peak dependable capacity of generic supply resources (not RPS-eligible)</t>
  </si>
  <si>
    <t>RPS-ELIGIBLE RESOURCES:</t>
  </si>
  <si>
    <t>15a</t>
  </si>
  <si>
    <t>15b</t>
  </si>
  <si>
    <t>15c</t>
  </si>
  <si>
    <t>15d</t>
  </si>
  <si>
    <t>15e</t>
  </si>
  <si>
    <t>Total peak dependable capacity of generic RPS-eligible resources</t>
  </si>
  <si>
    <t>Total peak dependable capacity of generic supply resources (14+15)</t>
  </si>
  <si>
    <t>CAPACITY BALANCE SUMMARY</t>
  </si>
  <si>
    <t>Total peak procurement requirement based on the marginal reliability need framework (from line 10)</t>
  </si>
  <si>
    <t>Total peak dependable capacity of existing and planned supply resources based on the marginal reliability need framework (from line 13)</t>
  </si>
  <si>
    <r>
      <rPr>
        <b/>
        <sz val="12"/>
        <rFont val="Aptos Narrow"/>
        <family val="2"/>
        <scheme val="minor"/>
      </rPr>
      <t>Current capacity surplus</t>
    </r>
    <r>
      <rPr>
        <b/>
        <sz val="12"/>
        <color rgb="FFFF0000"/>
        <rFont val="Aptos Narrow"/>
        <family val="2"/>
        <scheme val="minor"/>
      </rPr>
      <t xml:space="preserve"> (shortfall) </t>
    </r>
    <r>
      <rPr>
        <b/>
        <sz val="12"/>
        <rFont val="Aptos Narrow"/>
        <family val="2"/>
        <scheme val="minor"/>
      </rPr>
      <t>based on the marginal reliability need framework</t>
    </r>
    <r>
      <rPr>
        <b/>
        <sz val="12"/>
        <color rgb="FFFF0000"/>
        <rFont val="Aptos Narrow"/>
        <family val="2"/>
        <scheme val="minor"/>
      </rPr>
      <t xml:space="preserve"> </t>
    </r>
    <r>
      <rPr>
        <b/>
        <sz val="12"/>
        <rFont val="Aptos Narrow"/>
        <family val="2"/>
        <scheme val="minor"/>
      </rPr>
      <t>(18-17)</t>
    </r>
  </si>
  <si>
    <t>Total peak dependable capacity of generic supply resources based on the marginal reliability need framework (from line 16)</t>
  </si>
  <si>
    <t>Planned capacity surplus/shortfall based on the marginal reliability need framework (shortfalls assumed to be met with short-term capacity purchases) (19+20)</t>
  </si>
  <si>
    <t>DVR</t>
  </si>
  <si>
    <t>Gianera 1</t>
  </si>
  <si>
    <t>Gianera 2</t>
  </si>
  <si>
    <t>Alameda CT 1</t>
  </si>
  <si>
    <t>Alameda CT 2</t>
  </si>
  <si>
    <t>Lodi CT</t>
  </si>
  <si>
    <t>LEC</t>
  </si>
  <si>
    <t>LEC Hydrogen 45 Blend</t>
  </si>
  <si>
    <t>Collierville</t>
  </si>
  <si>
    <t>BESS 50MW 200MWh</t>
  </si>
  <si>
    <t>Tri-Dam Donnells</t>
  </si>
  <si>
    <t>WAPA Base Resource</t>
  </si>
  <si>
    <t>South Feather - Forbstown</t>
  </si>
  <si>
    <t>South Feather - Woodleaf</t>
  </si>
  <si>
    <t>Black Butte</t>
  </si>
  <si>
    <t>Stony Gorge</t>
  </si>
  <si>
    <t>Grizzly Hydro</t>
  </si>
  <si>
    <t>Big Horn 1</t>
  </si>
  <si>
    <t>Big Horn 2</t>
  </si>
  <si>
    <t>Geo Plant 1 Unit 1</t>
  </si>
  <si>
    <t>Geo Plant 1 Unit 2</t>
  </si>
  <si>
    <t>Geo Plant 2 Unit 4</t>
  </si>
  <si>
    <t>Spicer</t>
  </si>
  <si>
    <t>Ameresco Forward</t>
  </si>
  <si>
    <t>Ameresco Vasco</t>
  </si>
  <si>
    <t>G2 Landfill</t>
  </si>
  <si>
    <t>Tri-Dam Beardsley</t>
  </si>
  <si>
    <t>Tri-Dam Sand Bar</t>
  </si>
  <si>
    <t>Tri-Dam Tulloch</t>
  </si>
  <si>
    <t>Friant 1</t>
  </si>
  <si>
    <t>Friant 2 (Quinten)</t>
  </si>
  <si>
    <t>Rio Bravo (Index+)</t>
  </si>
  <si>
    <t>Camp Far West Hydro (Index+)</t>
  </si>
  <si>
    <t>South Feather - Kelly Ridge</t>
  </si>
  <si>
    <t>South Feather - Sly Creek</t>
  </si>
  <si>
    <t>Central 40 Solar</t>
  </si>
  <si>
    <t>Rosamond Solar</t>
  </si>
  <si>
    <t>Aquamarine Westside (Index+)</t>
  </si>
  <si>
    <t>Manzana Wind</t>
  </si>
  <si>
    <t>Cimmaron Wind</t>
  </si>
  <si>
    <t>Calpine Geo</t>
  </si>
  <si>
    <t>Sand Hill A</t>
  </si>
  <si>
    <t>Sand Hill B</t>
  </si>
  <si>
    <t>Rooney Ranch</t>
  </si>
  <si>
    <t>Li_Battery_4hr</t>
  </si>
  <si>
    <t>Central_California_Wind</t>
  </si>
  <si>
    <t>Geothermal</t>
  </si>
  <si>
    <t>New_Mexico_Wind</t>
  </si>
  <si>
    <t>Southern_California_Solar</t>
  </si>
  <si>
    <t>Wyoming_Wind</t>
  </si>
  <si>
    <t>Gas - CC</t>
  </si>
  <si>
    <t>Gas - CT</t>
  </si>
  <si>
    <t>Hydrogen Blend</t>
  </si>
  <si>
    <t>Large Hydro</t>
  </si>
  <si>
    <t>Li-ion Battery (4-hr)</t>
  </si>
  <si>
    <t>Small Hydro</t>
  </si>
  <si>
    <t>Wind</t>
  </si>
  <si>
    <t>Biogas</t>
  </si>
  <si>
    <t>Solar</t>
  </si>
  <si>
    <t>Out-of-state Wind</t>
  </si>
  <si>
    <t xml:space="preserve">   Energy Balance Table </t>
  </si>
  <si>
    <t>Form CEC 110 (May 2017)</t>
  </si>
  <si>
    <t>Units = MWh</t>
  </si>
  <si>
    <t>NET ENERGY FOR  LOAD CALCULATIONS</t>
  </si>
  <si>
    <t>Retail sales to end-use customers</t>
  </si>
  <si>
    <t>Other loads</t>
  </si>
  <si>
    <t>Unmanaged net energy for load</t>
  </si>
  <si>
    <t>Managed retail sales to end-use customers</t>
  </si>
  <si>
    <t xml:space="preserve">Managed net energy for load </t>
  </si>
  <si>
    <t>Firm Sales Obligations</t>
  </si>
  <si>
    <t>Total net energy for load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</si>
  <si>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</si>
  <si>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</si>
  <si>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</si>
  <si>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</si>
  <si>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</si>
  <si>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</si>
  <si>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</si>
  <si>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</si>
  <si>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</si>
  <si>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</si>
  <si>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</si>
  <si>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</si>
  <si>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</si>
  <si>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</si>
  <si>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</si>
  <si>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</si>
  <si>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</si>
  <si>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</si>
  <si>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</si>
  <si>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</si>
  <si>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</si>
  <si>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</si>
  <si>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</si>
  <si>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</si>
  <si>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</si>
  <si>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</si>
  <si>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</si>
  <si>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</si>
  <si>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13u</t>
  </si>
  <si>
    <t>13v</t>
  </si>
  <si>
    <t>13w</t>
  </si>
  <si>
    <t>13x</t>
  </si>
  <si>
    <t>13y</t>
  </si>
  <si>
    <t>13z</t>
  </si>
  <si>
    <t>13aa</t>
  </si>
  <si>
    <t>13ab</t>
  </si>
  <si>
    <t>13ac</t>
  </si>
  <si>
    <t>13ad</t>
  </si>
  <si>
    <t>Total energy from RPS-eligible resources (sum of 13a…13n, and 13z)</t>
  </si>
  <si>
    <t>Undelivered RPS energy</t>
  </si>
  <si>
    <t>Total energy from existing and planned supply resources (12+13)</t>
  </si>
  <si>
    <t>Total energy from generic supply resources (not RPS-eligible)</t>
  </si>
  <si>
    <t>16a</t>
  </si>
  <si>
    <t>16b</t>
  </si>
  <si>
    <t>16c</t>
  </si>
  <si>
    <t>16d</t>
  </si>
  <si>
    <t>16e</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</si>
  <si>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</si>
  <si>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</si>
  <si>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</si>
  <si>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</si>
  <si>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</si>
  <si>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</si>
  <si>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</si>
  <si>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t>
  </si>
  <si>
    <t>ENERGY BALANCE SUMMARY</t>
  </si>
  <si>
    <r>
      <t xml:space="preserve">Total energy from supply resources </t>
    </r>
    <r>
      <rPr>
        <b/>
        <sz val="12"/>
        <color rgb="FFFF0000"/>
        <rFont val="Aptos Narrow"/>
        <family val="2"/>
        <scheme val="minor"/>
      </rPr>
      <t>(14+17+17z)</t>
    </r>
  </si>
  <si>
    <t>19a</t>
  </si>
  <si>
    <t>Undelivered RPS energy (from 13z)</t>
  </si>
  <si>
    <t>Short term and spot market purchases  (from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</si>
  <si>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</si>
  <si>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</si>
  <si>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</si>
  <si>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</si>
  <si>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</si>
  <si>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</si>
  <si>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</si>
  <si>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</si>
  <si>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</si>
  <si>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</si>
  <si>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</si>
  <si>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</si>
  <si>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</si>
  <si>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</si>
  <si>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</si>
  <si>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</si>
  <si>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</si>
  <si>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1h</t>
  </si>
  <si>
    <t>1i</t>
  </si>
  <si>
    <t>1j</t>
  </si>
  <si>
    <t xml:space="preserve">Emissions Intensity </t>
  </si>
  <si>
    <t>1k</t>
  </si>
  <si>
    <t>1l</t>
  </si>
  <si>
    <t>1m</t>
  </si>
  <si>
    <t>Total GHG emissions of existing and planned supply resources (not RPS-eligible) (sum of 1a…1n)</t>
  </si>
  <si>
    <t>2b</t>
  </si>
  <si>
    <t>2c</t>
  </si>
  <si>
    <t>2d</t>
  </si>
  <si>
    <t>2e</t>
  </si>
  <si>
    <t>2f</t>
  </si>
  <si>
    <t>2g</t>
  </si>
  <si>
    <t>2h</t>
  </si>
  <si>
    <t>2i</t>
  </si>
  <si>
    <t>2j</t>
  </si>
  <si>
    <t>2k</t>
  </si>
  <si>
    <t>2l</t>
  </si>
  <si>
    <t>2m</t>
  </si>
  <si>
    <t>2n</t>
  </si>
  <si>
    <t>Total GHG emissions from RPS-eligible resources (sum of 2a…2n)</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</si>
  <si>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</si>
  <si>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</si>
  <si>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</si>
  <si>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</si>
  <si>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</si>
  <si>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</si>
  <si>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</si>
  <si>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</si>
  <si>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</si>
  <si>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</si>
  <si>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</si>
  <si>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</si>
  <si>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</si>
  <si>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</si>
  <si>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</si>
  <si>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</si>
  <si>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</si>
  <si>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</si>
  <si>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</si>
  <si>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</si>
  <si>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</si>
  <si>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</si>
  <si>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</si>
  <si>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</si>
  <si>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</si>
  <si>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</si>
  <si>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</si>
  <si>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</si>
  <si>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</si>
  <si>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</si>
  <si>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</si>
  <si>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</si>
  <si>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</si>
  <si>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</si>
  <si>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</si>
  <si>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Hourly Emission Intensity</t>
  </si>
  <si>
    <t>Spot market/short-term purchases:</t>
  </si>
  <si>
    <t>Spot market/short-term sales: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</si>
  <si>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</si>
  <si>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</si>
  <si>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</si>
  <si>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</si>
  <si>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</si>
  <si>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</si>
  <si>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</si>
  <si>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</si>
  <si>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</si>
  <si>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</si>
  <si>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</si>
  <si>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</si>
  <si>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</si>
  <si>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</si>
  <si>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</si>
  <si>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</si>
  <si>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</si>
  <si>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</si>
  <si>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</si>
  <si>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</si>
  <si>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</si>
  <si>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</si>
  <si>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</si>
  <si>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</si>
  <si>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</si>
  <si>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</si>
  <si>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</si>
  <si>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</si>
  <si>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</si>
  <si>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Years 2031-2033</t>
  </si>
  <si>
    <t>Years 2034-2035</t>
  </si>
  <si>
    <t>RPS ENERGY REQUIREMENT CALCULATIONS</t>
  </si>
  <si>
    <t>2017</t>
  </si>
  <si>
    <t>2018</t>
  </si>
  <si>
    <t>2020</t>
  </si>
  <si>
    <t>2021</t>
  </si>
  <si>
    <t>2022</t>
  </si>
  <si>
    <t>2023</t>
  </si>
  <si>
    <t>(Managed) Retail sales to end-use customers (From EBT)</t>
  </si>
  <si>
    <t>Green pricing program/hydro exclusion</t>
  </si>
  <si>
    <t>Soft target (%)</t>
  </si>
  <si>
    <t>Required procurement for compliance period</t>
  </si>
  <si>
    <t>Category 0, 1 and 2 RECs</t>
  </si>
  <si>
    <t>Excess balance/historic carryover at beginning/end of compliance period</t>
  </si>
  <si>
    <t>RPS-eligible energy procured (copied from EBT)</t>
  </si>
  <si>
    <t>6A</t>
  </si>
  <si>
    <t xml:space="preserve">   Amount of energy applied to procurement obligation</t>
  </si>
  <si>
    <t>Net purchases of  Category 0, 1 and 2 RECs</t>
  </si>
  <si>
    <t>7A</t>
  </si>
  <si>
    <t xml:space="preserve">   Carryover and REC purchases applied to procurement obligation</t>
  </si>
  <si>
    <t>Net change in balance/carryover (6+7-6A-7A)</t>
  </si>
  <si>
    <t>Category 3 RECs</t>
  </si>
  <si>
    <t>Net purchases of Category 3 RECs</t>
  </si>
  <si>
    <t>Carryover and REC purchases applied to procurement obligation</t>
  </si>
  <si>
    <t>Net change in REC balance/carryover</t>
  </si>
  <si>
    <t>Total generation plus RECs (all Categories) applied to procurement requirement (6A + 7A + 11)</t>
  </si>
  <si>
    <t>Over/under procurement for compliance period (13 - 4)</t>
  </si>
  <si>
    <t>See details on the right.</t>
  </si>
  <si>
    <t>Forecast Total Peak-Hour 1-in-2 Demand</t>
  </si>
  <si>
    <t>Coincident gross peak (managed peak plus BTM PV peak shift)</t>
  </si>
  <si>
    <t>Managed Peak Demand (1-5-6)</t>
  </si>
  <si>
    <t>7a</t>
  </si>
  <si>
    <t>This is a perfect capacity (PCAP)-based PRM. The 14% PCAP PRM translates to about 22% ICAP PRM and is a more stringent target than previous CAISO studies to ensure a 1-day-in-10-years LOLE target.
The 14% PCAP PRM is applied to the coincident gross peak (managed peak plus BTM PV peak shift). See details on the right.</t>
  </si>
  <si>
    <t>Total Peak Procurement Requirement Based on the Total Reliability Need Framework (7a+8+9)</t>
  </si>
  <si>
    <t>Silicon Valley Power</t>
  </si>
  <si>
    <t>Basil Wong</t>
  </si>
  <si>
    <t>SB 100</t>
  </si>
  <si>
    <t>Nathan Lee</t>
  </si>
  <si>
    <t>Consultant / E3</t>
  </si>
  <si>
    <t>nathan.lee@ethree.com</t>
  </si>
  <si>
    <t>415-391-5100</t>
  </si>
  <si>
    <t>44 Montgomery Street</t>
  </si>
  <si>
    <t>Suite 1500</t>
  </si>
  <si>
    <t>San Francisco</t>
  </si>
  <si>
    <t>Electric Division Manager</t>
  </si>
  <si>
    <t>bwong@santaclaraca.gov</t>
  </si>
  <si>
    <t>408-615-6658</t>
  </si>
  <si>
    <t>881 Martin Ave</t>
  </si>
  <si>
    <t>Santa Clara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</si>
</sst>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409]mmm\-yy;@"/>
    <numFmt numFmtId="165" formatCode="#,##0.000_);[Red]\(#,##0.000\)"/>
    <numFmt numFmtId="166" formatCode="_(* #,##0.000_);_(* \(#,##0.000\);_(* &quot;-&quot;??_);_(@_)"/>
    <numFmt numFmtId="167" formatCode="#,##0.000"/>
    <numFmt numFmtId="168" formatCode="_(* #,##0_);_(* \(#,##0\);_(* &quot;-&quot;??_);_(@_)"/>
    <numFmt numFmtId="169" formatCode="m/d/yyyy\ hh:mm"/>
  </numFmts>
  <fonts count="50" x14ac:knownFonts="1">
    <font>
      <sz val="11"/>
      <color theme="1"/>
      <name val="Aptos Narrow"/>
      <family val="2"/>
      <scheme val="minor"/>
    </font>
    <font>
      <sz val="11"/>
      <color theme="1"/>
      <name val="Aptos Narrow"/>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sz val="12"/>
      <name val="Times New Roman"/>
      <family val="1"/>
    </font>
    <font>
      <sz val="12"/>
      <name val="Aptos Narrow"/>
      <family val="2"/>
      <scheme val="minor"/>
    </font>
    <font>
      <sz val="10"/>
      <name val="Aptos Narrow"/>
      <family val="2"/>
      <scheme val="minor"/>
    </font>
    <font>
      <sz val="10"/>
      <name val="Times New Roman"/>
      <family val="1"/>
    </font>
    <font>
      <sz val="10"/>
      <name val="Arial"/>
      <family val="2"/>
    </font>
    <font>
      <b/>
      <sz val="10"/>
      <name val="Aptos Narrow"/>
      <family val="2"/>
      <scheme val="minor"/>
    </font>
    <font>
      <b/>
      <sz val="12"/>
      <name val="Aptos Narrow"/>
      <family val="2"/>
      <scheme val="minor"/>
    </font>
    <font>
      <b/>
      <sz val="8"/>
      <name val="Aptos Narrow"/>
      <family val="2"/>
      <scheme val="minor"/>
    </font>
    <font>
      <b/>
      <sz val="10"/>
      <name val="Times New Roman"/>
      <family val="1"/>
    </font>
    <font>
      <u/>
      <sz val="10"/>
      <color indexed="12"/>
      <name val="Arial"/>
      <family val="2"/>
    </font>
    <font>
      <u/>
      <sz val="10"/>
      <color indexed="12"/>
      <name val="Aptos Narrow"/>
      <family val="2"/>
      <scheme val="minor"/>
    </font>
    <font>
      <b/>
      <sz val="12"/>
      <name val="Times New Roman"/>
      <family val="1"/>
    </font>
    <font>
      <sz val="12"/>
      <color rgb="FF008000"/>
      <name val="Aptos Narrow"/>
      <family val="2"/>
      <scheme val="minor"/>
    </font>
    <font>
      <b/>
      <u/>
      <sz val="14"/>
      <name val="Aptos Narrow"/>
      <family val="2"/>
      <scheme val="minor"/>
    </font>
    <font>
      <sz val="12"/>
      <color rgb="FF00B050"/>
      <name val="Aptos Narrow"/>
      <family val="2"/>
      <scheme val="minor"/>
    </font>
    <font>
      <b/>
      <sz val="12"/>
      <color rgb="FF00B050"/>
      <name val="Aptos Narrow"/>
      <family val="2"/>
      <scheme val="minor"/>
    </font>
    <font>
      <b/>
      <sz val="12"/>
      <color indexed="10"/>
      <name val="Aptos Narrow"/>
      <family val="2"/>
      <scheme val="minor"/>
    </font>
    <font>
      <b/>
      <sz val="12"/>
      <color rgb="FFFF0000"/>
      <name val="Aptos Narrow"/>
      <family val="2"/>
      <scheme val="minor"/>
    </font>
    <font>
      <sz val="9"/>
      <name val="Aptos Narrow"/>
      <family val="2"/>
      <scheme val="minor"/>
    </font>
    <font>
      <sz val="9"/>
      <color theme="1"/>
      <name val="Arial"/>
      <family val="2"/>
    </font>
    <font>
      <b/>
      <u/>
      <sz val="12"/>
      <name val="Aptos Narrow"/>
      <family val="2"/>
      <scheme val="minor"/>
    </font>
    <font>
      <b/>
      <sz val="13"/>
      <color theme="3"/>
      <name val="Aptos Narrow"/>
      <family val="2"/>
      <scheme val="minor"/>
    </font>
    <font>
      <b/>
      <sz val="11"/>
      <color theme="3"/>
      <name val="Aptos Narrow"/>
      <family val="2"/>
      <scheme val="minor"/>
    </font>
    <font>
      <sz val="10"/>
      <color theme="1"/>
      <name val="Aptos Narrow"/>
      <family val="2"/>
      <scheme val="minor"/>
    </font>
    <font>
      <sz val="9"/>
      <name val="Arial"/>
      <family val="2"/>
    </font>
    <font>
      <b/>
      <sz val="10"/>
      <color theme="0"/>
      <name val="Arial"/>
      <family val="2"/>
    </font>
    <font>
      <b/>
      <i/>
      <u/>
      <sz val="9"/>
      <color theme="9"/>
      <name val="Arial"/>
      <family val="2"/>
    </font>
    <font>
      <b/>
      <sz val="14"/>
      <name val="Aptos Narrow"/>
      <family val="2"/>
      <scheme val="minor"/>
    </font>
    <font>
      <i/>
      <sz val="9"/>
      <name val="Aptos Narrow"/>
      <family val="2"/>
      <scheme val="minor"/>
    </font>
    <font>
      <b/>
      <sz val="9"/>
      <color theme="0"/>
      <name val="Aptos Narrow"/>
      <family val="2"/>
      <scheme val="minor"/>
    </font>
    <font>
      <sz val="9"/>
      <color rgb="FFE85F31"/>
      <name val="Aptos Narrow"/>
      <family val="2"/>
      <scheme val="minor"/>
    </font>
    <font>
      <b/>
      <i/>
      <sz val="9"/>
      <color theme="1"/>
      <name val="Arial"/>
      <family val="2"/>
    </font>
    <font>
      <sz val="9"/>
      <color rgb="FF9C0006"/>
      <name val="Aptos Narrow"/>
      <family val="2"/>
      <scheme val="minor"/>
    </font>
    <font>
      <sz val="9"/>
      <color rgb="FF006100"/>
      <name val="Aptos Narrow"/>
      <family val="2"/>
      <scheme val="minor"/>
    </font>
    <font>
      <sz val="9"/>
      <color rgb="FF9C5700"/>
      <name val="Aptos Narrow"/>
      <family val="2"/>
      <scheme val="minor"/>
    </font>
    <font>
      <b/>
      <i/>
      <sz val="9"/>
      <color theme="6" tint="-0.24994659260841701"/>
      <name val="Aptos Narrow"/>
      <family val="2"/>
      <scheme val="minor"/>
    </font>
    <font>
      <b/>
      <sz val="9"/>
      <color theme="1"/>
      <name val="Aptos Narrow"/>
      <family val="2"/>
      <scheme val="minor"/>
    </font>
    <font>
      <i/>
      <sz val="9"/>
      <color theme="1" tint="0.499984740745262"/>
      <name val="Aptos Narrow"/>
      <family val="2"/>
      <scheme val="minor"/>
    </font>
    <font>
      <b/>
      <i/>
      <sz val="10"/>
      <color theme="3"/>
      <name val="Aptos Narrow"/>
      <family val="2"/>
      <scheme val="minor"/>
    </font>
    <font>
      <b/>
      <sz val="22"/>
      <color theme="3"/>
      <name val="Aptos Display"/>
      <family val="2"/>
      <scheme val="major"/>
    </font>
    <font>
      <b/>
      <i/>
      <u val="double"/>
      <sz val="9"/>
      <color theme="0"/>
      <name val="Aptos Narrow"/>
      <family val="2"/>
      <scheme val="minor"/>
    </font>
  </fonts>
  <fills count="23">
    <fill>
      <patternFill patternType="none"/>
    </fill>
    <fill>
      <patternFill patternType="gray125"/>
    </fill>
    <fill>
      <patternFill patternType="solid">
        <fgColor indexed="65"/>
        <bgColor indexed="64"/>
      </patternFill>
    </fill>
    <fill>
      <patternFill patternType="solid">
        <fgColor rgb="FFFFFF99"/>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EBF1D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3"/>
        <bgColor indexed="64"/>
      </patternFill>
    </fill>
    <fill>
      <patternFill patternType="solid">
        <fgColor theme="4" tint="0.59996337778862885"/>
        <bgColor indexed="64"/>
      </patternFill>
    </fill>
    <fill>
      <patternFill patternType="solid">
        <fgColor rgb="FF7030A0"/>
        <bgColor indexed="64"/>
      </patternFill>
    </fill>
  </fills>
  <borders count="31">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style="thin">
        <color indexed="64"/>
      </left>
      <right style="thin">
        <color indexed="64"/>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top/>
      <bottom style="medium">
        <color theme="4"/>
      </bottom>
      <diagonal/>
    </border>
    <border>
      <left/>
      <right/>
      <top/>
      <bottom style="medium">
        <color theme="3" tint="0.39994506668294322"/>
      </bottom>
      <diagonal/>
    </border>
    <border>
      <left/>
      <right/>
      <top/>
      <bottom style="medium">
        <color theme="3"/>
      </bottom>
      <diagonal/>
    </border>
    <border>
      <left style="thin">
        <color theme="3"/>
      </left>
      <right style="thin">
        <color theme="3"/>
      </right>
      <top style="thin">
        <color theme="3"/>
      </top>
      <bottom style="thin">
        <color theme="3"/>
      </bottom>
      <diagonal/>
    </border>
    <border>
      <left/>
      <right/>
      <top style="thin">
        <color theme="3"/>
      </top>
      <bottom style="double">
        <color theme="3"/>
      </bottom>
      <diagonal/>
    </border>
  </borders>
  <cellStyleXfs count="38">
    <xf numFmtId="0" fontId="0" fillId="0" borderId="0"/>
    <xf numFmtId="43" fontId="1" fillId="0" borderId="0" applyFont="0" applyFill="0" applyBorder="0" applyAlignment="0" applyProtection="0"/>
    <xf numFmtId="0" fontId="1" fillId="0" borderId="0"/>
    <xf numFmtId="0" fontId="9" fillId="0" borderId="0"/>
    <xf numFmtId="0" fontId="13" fillId="0" borderId="0"/>
    <xf numFmtId="0" fontId="18" fillId="0" borderId="0" applyNumberFormat="0" applyFill="0" applyBorder="0" applyAlignment="0" applyProtection="0">
      <alignment vertical="top"/>
      <protection locked="0"/>
    </xf>
    <xf numFmtId="0" fontId="9" fillId="0" borderId="0"/>
    <xf numFmtId="0" fontId="27" fillId="8" borderId="20" applyNumberFormat="0">
      <alignment vertical="center"/>
    </xf>
    <xf numFmtId="0" fontId="28" fillId="0" borderId="0">
      <alignment vertical="center"/>
    </xf>
    <xf numFmtId="9" fontId="1" fillId="0" borderId="0" applyFont="0" applyFill="0" applyBorder="0" applyAlignment="0" applyProtection="0"/>
    <xf numFmtId="0" fontId="34" fillId="20" borderId="29" applyNumberFormat="0">
      <alignment vertical="center"/>
    </xf>
    <xf numFmtId="0" fontId="28" fillId="21" borderId="20" applyNumberFormat="0">
      <alignment vertical="center"/>
    </xf>
    <xf numFmtId="0" fontId="33" fillId="0" borderId="20" applyNumberFormat="0">
      <alignment vertical="center"/>
    </xf>
    <xf numFmtId="0" fontId="28" fillId="15" borderId="20" applyAlignment="0">
      <alignment horizontal="left"/>
    </xf>
    <xf numFmtId="9" fontId="32" fillId="0" borderId="0" applyFont="0" applyFill="0" applyBorder="0" applyAlignment="0" applyProtection="0">
      <protection locked="0"/>
    </xf>
    <xf numFmtId="43" fontId="32" fillId="0" borderId="0" applyFont="0" applyFill="0" applyBorder="0" applyAlignment="0" applyProtection="0">
      <protection locked="0"/>
    </xf>
    <xf numFmtId="0" fontId="35" fillId="16" borderId="20" applyNumberFormat="0" applyProtection="0">
      <alignment vertical="center"/>
    </xf>
    <xf numFmtId="44" fontId="28" fillId="0" borderId="0" applyFont="0" applyFill="0" applyBorder="0" applyAlignment="0" applyProtection="0">
      <protection locked="0"/>
    </xf>
    <xf numFmtId="0" fontId="48" fillId="0" borderId="28" applyNumberFormat="0" applyAlignment="0"/>
    <xf numFmtId="0" fontId="36" fillId="0" borderId="25" applyNumberFormat="0" applyAlignment="0"/>
    <xf numFmtId="0" fontId="30" fillId="0" borderId="28" applyNumberFormat="0" applyAlignment="0">
      <alignment vertical="center"/>
    </xf>
    <xf numFmtId="0" fontId="31" fillId="0" borderId="26" applyNumberFormat="0" applyAlignment="0"/>
    <xf numFmtId="0" fontId="47" fillId="0" borderId="27" applyNumberFormat="0" applyAlignment="0"/>
    <xf numFmtId="0" fontId="42" fillId="10" borderId="0" applyNumberFormat="0" applyBorder="0" applyProtection="0">
      <alignment vertical="center"/>
    </xf>
    <xf numFmtId="0" fontId="41" fillId="11" borderId="0" applyNumberFormat="0" applyBorder="0" applyProtection="0">
      <alignment vertical="center"/>
    </xf>
    <xf numFmtId="0" fontId="43" fillId="12" borderId="0" applyNumberFormat="0" applyBorder="0" applyProtection="0">
      <alignment vertical="center"/>
    </xf>
    <xf numFmtId="0" fontId="37" fillId="14" borderId="20" applyNumberFormat="0">
      <alignment vertical="center"/>
    </xf>
    <xf numFmtId="0" fontId="37" fillId="6" borderId="20" applyNumberFormat="0">
      <alignment vertical="center"/>
    </xf>
    <xf numFmtId="0" fontId="39" fillId="0" borderId="23" applyNumberFormat="0">
      <alignment vertical="center"/>
    </xf>
    <xf numFmtId="0" fontId="38" fillId="13" borderId="24" applyNumberFormat="0">
      <alignment vertical="center"/>
    </xf>
    <xf numFmtId="0" fontId="44" fillId="0" borderId="0" applyNumberFormat="0" applyFill="0" applyBorder="0">
      <alignment vertical="center"/>
    </xf>
    <xf numFmtId="0" fontId="40" fillId="17" borderId="20" applyNumberFormat="0">
      <alignment vertical="center"/>
    </xf>
    <xf numFmtId="0" fontId="46" fillId="0" borderId="0" applyNumberFormat="0" applyFill="0" applyBorder="0" applyAlignment="0"/>
    <xf numFmtId="0" fontId="45" fillId="0" borderId="30" applyNumberFormat="0">
      <alignment vertical="center"/>
    </xf>
    <xf numFmtId="169" fontId="28" fillId="0" borderId="0" applyFont="0" applyFill="0" applyBorder="0" applyProtection="0">
      <alignment vertical="center"/>
      <protection locked="0"/>
    </xf>
    <xf numFmtId="0" fontId="37" fillId="19" borderId="20" applyNumberFormat="0">
      <alignment vertical="center"/>
    </xf>
    <xf numFmtId="0" fontId="27" fillId="18" borderId="20" applyNumberFormat="0">
      <alignment vertical="center"/>
    </xf>
    <xf numFmtId="0" fontId="49" fillId="22" borderId="20" applyNumberFormat="0" applyAlignment="0" applyProtection="0">
      <alignment vertical="center"/>
    </xf>
  </cellStyleXfs>
  <cellXfs count="282">
    <xf numFmtId="0" fontId="0" fillId="0" borderId="0" xfId="0"/>
    <xf numFmtId="0" fontId="2" fillId="2" borderId="0" xfId="2" applyFont="1" applyFill="1" applyAlignment="1">
      <alignment horizontal="center" vertical="center" wrapText="1"/>
    </xf>
    <xf numFmtId="0" fontId="3" fillId="2" borderId="0" xfId="2" applyFont="1" applyFill="1"/>
    <xf numFmtId="49" fontId="4" fillId="0" borderId="0" xfId="2" applyNumberFormat="1" applyFont="1" applyAlignment="1">
      <alignment horizontal="center" vertical="center"/>
    </xf>
    <xf numFmtId="0" fontId="5" fillId="0" borderId="0" xfId="2" applyFont="1"/>
    <xf numFmtId="0" fontId="6" fillId="0" borderId="1" xfId="2" applyFont="1" applyBorder="1"/>
    <xf numFmtId="0" fontId="7" fillId="0" borderId="2" xfId="2" applyFont="1" applyBorder="1" applyAlignment="1">
      <alignment horizontal="left" wrapText="1"/>
    </xf>
    <xf numFmtId="0" fontId="8" fillId="0" borderId="2" xfId="2" applyFont="1" applyBorder="1" applyAlignment="1">
      <alignment horizontal="left" wrapText="1"/>
    </xf>
    <xf numFmtId="0" fontId="10" fillId="0" borderId="0" xfId="3" applyFont="1" applyAlignment="1">
      <alignment horizontal="left" vertical="center" wrapText="1" indent="1"/>
    </xf>
    <xf numFmtId="0" fontId="11" fillId="0" borderId="0" xfId="3" applyFont="1" applyAlignment="1">
      <alignment horizontal="left" vertical="center" wrapText="1" indent="1"/>
    </xf>
    <xf numFmtId="0" fontId="12" fillId="0" borderId="0" xfId="3" applyFont="1" applyAlignment="1">
      <alignment horizontal="left" vertical="center" wrapText="1" indent="1"/>
    </xf>
    <xf numFmtId="0" fontId="14" fillId="0" borderId="0" xfId="4" applyFont="1" applyAlignment="1">
      <alignment horizontal="left" vertical="center" wrapText="1" indent="1"/>
    </xf>
    <xf numFmtId="0" fontId="15" fillId="0" borderId="0" xfId="3" applyFont="1" applyAlignment="1">
      <alignment horizontal="left" vertical="center" indent="1"/>
    </xf>
    <xf numFmtId="0" fontId="15" fillId="0" borderId="0" xfId="4" applyFont="1" applyAlignment="1">
      <alignment horizontal="left" vertical="center" indent="2"/>
    </xf>
    <xf numFmtId="0" fontId="16" fillId="0" borderId="0" xfId="4" applyFont="1" applyAlignment="1">
      <alignment horizontal="left" vertical="center" indent="2"/>
    </xf>
    <xf numFmtId="0" fontId="11" fillId="0" borderId="0" xfId="4" applyFont="1" applyAlignment="1">
      <alignment horizontal="left" vertical="center" wrapText="1" indent="1"/>
    </xf>
    <xf numFmtId="0" fontId="11" fillId="0" borderId="3" xfId="4" applyFont="1" applyBorder="1" applyAlignment="1">
      <alignment horizontal="left" vertical="center" wrapText="1" indent="1"/>
    </xf>
    <xf numFmtId="0" fontId="11" fillId="0" borderId="4" xfId="4" applyFont="1" applyBorder="1" applyAlignment="1">
      <alignment horizontal="left" vertical="center" wrapText="1" indent="1"/>
    </xf>
    <xf numFmtId="0" fontId="14" fillId="0" borderId="3" xfId="4" applyFont="1" applyBorder="1" applyAlignment="1">
      <alignment horizontal="left" vertical="center" wrapText="1" indent="1"/>
    </xf>
    <xf numFmtId="0" fontId="14" fillId="0" borderId="0" xfId="4" applyFont="1" applyAlignment="1">
      <alignment horizontal="center" vertical="center" wrapText="1"/>
    </xf>
    <xf numFmtId="0" fontId="14" fillId="0" borderId="0" xfId="3" applyFont="1" applyAlignment="1">
      <alignment horizontal="center" vertical="center" wrapText="1"/>
    </xf>
    <xf numFmtId="0" fontId="14" fillId="0" borderId="0" xfId="3" applyFont="1" applyAlignment="1">
      <alignment horizontal="left" vertical="center" wrapText="1" indent="1"/>
    </xf>
    <xf numFmtId="0" fontId="17" fillId="0" borderId="0" xfId="3" applyFont="1" applyAlignment="1">
      <alignment horizontal="left" vertical="center" wrapText="1" indent="1"/>
    </xf>
    <xf numFmtId="0" fontId="19" fillId="0" borderId="3" xfId="5" applyFont="1" applyFill="1" applyBorder="1" applyAlignment="1" applyProtection="1">
      <alignment horizontal="left" vertical="center" wrapText="1" indent="1"/>
    </xf>
    <xf numFmtId="14" fontId="11" fillId="0" borderId="3" xfId="4" applyNumberFormat="1" applyFont="1" applyBorder="1" applyAlignment="1">
      <alignment horizontal="left" vertical="center" wrapText="1" indent="1"/>
    </xf>
    <xf numFmtId="14" fontId="11" fillId="0" borderId="0" xfId="4" applyNumberFormat="1" applyFont="1" applyAlignment="1">
      <alignment horizontal="left" vertical="center" wrapText="1" indent="1"/>
    </xf>
    <xf numFmtId="0" fontId="12" fillId="0" borderId="0" xfId="4" applyFont="1" applyAlignment="1">
      <alignment horizontal="left" vertical="center" wrapText="1" indent="1"/>
    </xf>
    <xf numFmtId="0" fontId="9" fillId="0" borderId="0" xfId="6" applyAlignment="1">
      <alignment vertical="center"/>
    </xf>
    <xf numFmtId="0" fontId="10" fillId="0" borderId="0" xfId="6" applyFont="1" applyAlignment="1">
      <alignment horizontal="left" vertical="center" wrapText="1" indent="1"/>
    </xf>
    <xf numFmtId="0" fontId="9" fillId="0" borderId="0" xfId="6" applyAlignment="1">
      <alignment horizontal="left" vertical="center" wrapText="1" indent="1"/>
    </xf>
    <xf numFmtId="3" fontId="9" fillId="0" borderId="0" xfId="6" applyNumberFormat="1" applyAlignment="1">
      <alignment vertical="center"/>
    </xf>
    <xf numFmtId="0" fontId="9" fillId="0" borderId="0" xfId="6" applyAlignment="1">
      <alignment horizontal="left" vertical="center"/>
    </xf>
    <xf numFmtId="0" fontId="15" fillId="0" borderId="0" xfId="6" applyFont="1" applyAlignment="1">
      <alignment horizontal="left" vertical="center" indent="1"/>
    </xf>
    <xf numFmtId="0" fontId="10" fillId="0" borderId="0" xfId="6" applyFont="1" applyAlignment="1">
      <alignment horizontal="center" vertical="center" wrapText="1"/>
    </xf>
    <xf numFmtId="0" fontId="20" fillId="0" borderId="0" xfId="6" applyFont="1" applyAlignment="1">
      <alignment horizontal="left" vertical="center" indent="1"/>
    </xf>
    <xf numFmtId="0" fontId="15" fillId="0" borderId="0" xfId="6" applyFont="1" applyAlignment="1">
      <alignment vertical="center" wrapText="1"/>
    </xf>
    <xf numFmtId="0" fontId="20" fillId="0" borderId="0" xfId="6" applyFont="1" applyAlignment="1">
      <alignment horizontal="left" vertical="center" indent="2"/>
    </xf>
    <xf numFmtId="0" fontId="15" fillId="0" borderId="0" xfId="6" applyFont="1" applyAlignment="1">
      <alignment horizontal="left" vertical="center" indent="2"/>
    </xf>
    <xf numFmtId="0" fontId="15" fillId="0" borderId="0" xfId="6" applyFont="1" applyAlignment="1">
      <alignment horizontal="left" vertical="center" wrapText="1" indent="1"/>
    </xf>
    <xf numFmtId="3" fontId="9" fillId="0" borderId="0" xfId="6" applyNumberFormat="1" applyAlignment="1">
      <alignment horizontal="left" vertical="center"/>
    </xf>
    <xf numFmtId="164" fontId="10" fillId="0" borderId="0" xfId="6" applyNumberFormat="1" applyFont="1" applyAlignment="1">
      <alignment horizontal="left" vertical="center"/>
    </xf>
    <xf numFmtId="0" fontId="10" fillId="3" borderId="0" xfId="6" applyFont="1" applyFill="1" applyAlignment="1">
      <alignment horizontal="left" vertical="center"/>
    </xf>
    <xf numFmtId="164" fontId="10" fillId="3" borderId="0" xfId="6" applyNumberFormat="1" applyFont="1" applyFill="1" applyAlignment="1">
      <alignment horizontal="left" vertical="center"/>
    </xf>
    <xf numFmtId="0" fontId="9" fillId="3" borderId="0" xfId="6" applyFill="1" applyAlignment="1">
      <alignment horizontal="left" vertical="center"/>
    </xf>
    <xf numFmtId="3" fontId="10" fillId="3" borderId="0" xfId="6" applyNumberFormat="1" applyFont="1" applyFill="1" applyAlignment="1">
      <alignment horizontal="left" vertical="center"/>
    </xf>
    <xf numFmtId="3" fontId="10" fillId="0" borderId="0" xfId="6" applyNumberFormat="1" applyFont="1" applyAlignment="1">
      <alignment horizontal="left" vertical="center"/>
    </xf>
    <xf numFmtId="0" fontId="10" fillId="0" borderId="0" xfId="6" applyFont="1" applyAlignment="1">
      <alignment horizontal="left" vertical="center"/>
    </xf>
    <xf numFmtId="164" fontId="15" fillId="0" borderId="0" xfId="6" applyNumberFormat="1" applyFont="1" applyAlignment="1">
      <alignment horizontal="left" vertical="center" indent="1"/>
    </xf>
    <xf numFmtId="0" fontId="21" fillId="0" borderId="0" xfId="6" applyFont="1" applyAlignment="1">
      <alignment horizontal="left" vertical="center"/>
    </xf>
    <xf numFmtId="0" fontId="21" fillId="0" borderId="0" xfId="6" applyFont="1" applyAlignment="1">
      <alignment horizontal="left" vertical="center" indent="1"/>
    </xf>
    <xf numFmtId="164" fontId="9" fillId="0" borderId="0" xfId="6" applyNumberFormat="1" applyAlignment="1">
      <alignment vertical="center"/>
    </xf>
    <xf numFmtId="0" fontId="22" fillId="0" borderId="0" xfId="6" applyFont="1" applyAlignment="1">
      <alignment horizontal="center" wrapText="1"/>
    </xf>
    <xf numFmtId="0" fontId="15" fillId="0" borderId="0" xfId="6" applyFont="1" applyAlignment="1">
      <alignment horizontal="center" wrapText="1"/>
    </xf>
    <xf numFmtId="49" fontId="15" fillId="4" borderId="3" xfId="6" applyNumberFormat="1" applyFont="1" applyFill="1" applyBorder="1" applyAlignment="1">
      <alignment horizontal="center" vertical="center"/>
    </xf>
    <xf numFmtId="0" fontId="10" fillId="0" borderId="5" xfId="6" applyFont="1" applyBorder="1" applyAlignment="1">
      <alignment horizontal="left" vertical="center" wrapText="1" indent="1"/>
    </xf>
    <xf numFmtId="38" fontId="23" fillId="0" borderId="3" xfId="6" applyNumberFormat="1" applyFont="1" applyBorder="1" applyAlignment="1">
      <alignment horizontal="right"/>
    </xf>
    <xf numFmtId="0" fontId="10" fillId="0" borderId="0" xfId="6" applyFont="1" applyAlignment="1">
      <alignment horizontal="left" vertical="center" indent="1"/>
    </xf>
    <xf numFmtId="0" fontId="23" fillId="0" borderId="3" xfId="6" applyFont="1" applyBorder="1" applyAlignment="1">
      <alignment vertical="center"/>
    </xf>
    <xf numFmtId="14" fontId="10" fillId="0" borderId="0" xfId="6" quotePrefix="1" applyNumberFormat="1" applyFont="1" applyAlignment="1">
      <alignment horizontal="left" vertical="center" wrapText="1" indent="1"/>
    </xf>
    <xf numFmtId="0" fontId="15" fillId="0" borderId="5" xfId="6" applyFont="1" applyBorder="1" applyAlignment="1">
      <alignment horizontal="left" vertical="center" wrapText="1" indent="1"/>
    </xf>
    <xf numFmtId="38" fontId="15" fillId="0" borderId="6" xfId="6" applyNumberFormat="1" applyFont="1" applyBorder="1" applyAlignment="1">
      <alignment horizontal="right"/>
    </xf>
    <xf numFmtId="9" fontId="10" fillId="0" borderId="0" xfId="6" applyNumberFormat="1" applyFont="1" applyAlignment="1">
      <alignment horizontal="left" vertical="center" wrapText="1" indent="1"/>
    </xf>
    <xf numFmtId="3" fontId="23" fillId="0" borderId="3" xfId="6" applyNumberFormat="1" applyFont="1" applyBorder="1" applyAlignment="1">
      <alignment horizontal="right"/>
    </xf>
    <xf numFmtId="38" fontId="15" fillId="0" borderId="7" xfId="6" applyNumberFormat="1" applyFont="1" applyBorder="1" applyAlignment="1">
      <alignment horizontal="right"/>
    </xf>
    <xf numFmtId="3" fontId="23" fillId="0" borderId="7" xfId="6" applyNumberFormat="1" applyFont="1" applyBorder="1" applyAlignment="1">
      <alignment horizontal="right"/>
    </xf>
    <xf numFmtId="0" fontId="10" fillId="0" borderId="0" xfId="6" quotePrefix="1" applyFont="1" applyAlignment="1">
      <alignment horizontal="left" vertical="center" wrapText="1" indent="1"/>
    </xf>
    <xf numFmtId="0" fontId="9" fillId="5" borderId="8" xfId="6" applyFill="1" applyBorder="1" applyAlignment="1">
      <alignment vertical="center"/>
    </xf>
    <xf numFmtId="0" fontId="20" fillId="5" borderId="9" xfId="6" applyFont="1" applyFill="1" applyBorder="1" applyAlignment="1">
      <alignment horizontal="left" vertical="center" wrapText="1" indent="1"/>
    </xf>
    <xf numFmtId="0" fontId="20" fillId="5" borderId="10" xfId="6" applyFont="1" applyFill="1" applyBorder="1" applyAlignment="1">
      <alignment horizontal="left" vertical="center" wrapText="1" indent="1"/>
    </xf>
    <xf numFmtId="0" fontId="15" fillId="5" borderId="10" xfId="6" applyFont="1" applyFill="1" applyBorder="1" applyAlignment="1">
      <alignment horizontal="left" vertical="center" wrapText="1" indent="1"/>
    </xf>
    <xf numFmtId="38" fontId="15" fillId="5" borderId="10" xfId="6" applyNumberFormat="1" applyFont="1" applyFill="1" applyBorder="1" applyAlignment="1">
      <alignment horizontal="right"/>
    </xf>
    <xf numFmtId="0" fontId="10" fillId="5" borderId="10" xfId="6" applyFont="1" applyFill="1" applyBorder="1" applyAlignment="1">
      <alignment vertical="center"/>
    </xf>
    <xf numFmtId="0" fontId="10" fillId="5" borderId="7" xfId="6" applyFont="1" applyFill="1" applyBorder="1" applyAlignment="1">
      <alignment vertical="center"/>
    </xf>
    <xf numFmtId="38" fontId="24" fillId="0" borderId="0" xfId="6" applyNumberFormat="1" applyFont="1" applyAlignment="1">
      <alignment horizontal="left"/>
    </xf>
    <xf numFmtId="49" fontId="15" fillId="0" borderId="0" xfId="6" applyNumberFormat="1" applyFont="1" applyAlignment="1">
      <alignment horizontal="center" vertical="center"/>
    </xf>
    <xf numFmtId="0" fontId="10" fillId="0" borderId="0" xfId="6" applyFont="1" applyAlignment="1">
      <alignment vertical="center"/>
    </xf>
    <xf numFmtId="0" fontId="20" fillId="0" borderId="0" xfId="6" applyFont="1" applyAlignment="1">
      <alignment horizontal="left" vertical="center" wrapText="1" indent="1"/>
    </xf>
    <xf numFmtId="38" fontId="15" fillId="0" borderId="0" xfId="6" applyNumberFormat="1" applyFont="1" applyAlignment="1">
      <alignment horizontal="right"/>
    </xf>
    <xf numFmtId="0" fontId="10" fillId="0" borderId="11" xfId="6" applyFont="1" applyBorder="1" applyAlignment="1">
      <alignment horizontal="left" vertical="center" wrapText="1" indent="1"/>
    </xf>
    <xf numFmtId="0" fontId="10" fillId="6" borderId="3" xfId="6" applyFont="1" applyFill="1" applyBorder="1" applyAlignment="1">
      <alignment horizontal="center" vertical="center" wrapText="1"/>
    </xf>
    <xf numFmtId="0" fontId="15" fillId="4" borderId="3" xfId="6" applyFont="1" applyFill="1" applyBorder="1" applyAlignment="1">
      <alignment horizontal="center" vertical="center"/>
    </xf>
    <xf numFmtId="0" fontId="10" fillId="0" borderId="0" xfId="6" applyFont="1" applyAlignment="1">
      <alignment horizontal="center" vertical="center"/>
    </xf>
    <xf numFmtId="0" fontId="9" fillId="0" borderId="8" xfId="6" applyBorder="1" applyAlignment="1">
      <alignment horizontal="left" vertical="center" wrapText="1" indent="1"/>
    </xf>
    <xf numFmtId="0" fontId="9" fillId="0" borderId="6" xfId="6" applyBorder="1" applyAlignment="1">
      <alignment horizontal="left" vertical="center" wrapText="1" indent="1"/>
    </xf>
    <xf numFmtId="0" fontId="10" fillId="0" borderId="6" xfId="6" applyFont="1" applyBorder="1" applyAlignment="1">
      <alignment horizontal="left" vertical="center" wrapText="1" indent="1"/>
    </xf>
    <xf numFmtId="38" fontId="23" fillId="0" borderId="12" xfId="6" applyNumberFormat="1" applyFont="1" applyBorder="1" applyAlignment="1">
      <alignment horizontal="right"/>
    </xf>
    <xf numFmtId="0" fontId="9" fillId="0" borderId="13" xfId="6" applyBorder="1" applyAlignment="1">
      <alignment horizontal="left" vertical="center" wrapText="1" indent="1"/>
    </xf>
    <xf numFmtId="0" fontId="9" fillId="0" borderId="10" xfId="6" applyBorder="1" applyAlignment="1">
      <alignment horizontal="left" vertical="center" wrapText="1" indent="1"/>
    </xf>
    <xf numFmtId="38" fontId="21" fillId="6" borderId="10" xfId="6" applyNumberFormat="1" applyFont="1" applyFill="1" applyBorder="1" applyAlignment="1">
      <alignment horizontal="right"/>
    </xf>
    <xf numFmtId="0" fontId="10" fillId="6" borderId="10" xfId="6" applyFont="1" applyFill="1" applyBorder="1" applyAlignment="1">
      <alignment vertical="center"/>
    </xf>
    <xf numFmtId="0" fontId="10" fillId="6" borderId="7" xfId="6" applyFont="1" applyFill="1" applyBorder="1" applyAlignment="1">
      <alignment vertical="center"/>
    </xf>
    <xf numFmtId="38" fontId="15" fillId="6" borderId="0" xfId="6" applyNumberFormat="1" applyFont="1" applyFill="1" applyAlignment="1">
      <alignment horizontal="right"/>
    </xf>
    <xf numFmtId="0" fontId="10" fillId="6" borderId="0" xfId="6" applyFont="1" applyFill="1" applyAlignment="1">
      <alignment vertical="center"/>
    </xf>
    <xf numFmtId="0" fontId="10" fillId="6" borderId="5" xfId="6" applyFont="1" applyFill="1" applyBorder="1" applyAlignment="1">
      <alignment vertical="center"/>
    </xf>
    <xf numFmtId="0" fontId="10" fillId="6" borderId="8" xfId="6" applyFont="1" applyFill="1" applyBorder="1" applyAlignment="1">
      <alignment horizontal="center" vertical="center" wrapText="1"/>
    </xf>
    <xf numFmtId="38" fontId="15" fillId="6" borderId="11" xfId="6" applyNumberFormat="1" applyFont="1" applyFill="1" applyBorder="1" applyAlignment="1">
      <alignment horizontal="right"/>
    </xf>
    <xf numFmtId="0" fontId="10" fillId="6" borderId="11" xfId="6" applyFont="1" applyFill="1" applyBorder="1" applyAlignment="1">
      <alignment vertical="center"/>
    </xf>
    <xf numFmtId="0" fontId="10" fillId="6" borderId="13" xfId="6" applyFont="1" applyFill="1" applyBorder="1" applyAlignment="1">
      <alignment vertical="center"/>
    </xf>
    <xf numFmtId="0" fontId="9" fillId="6" borderId="8" xfId="6" applyFill="1" applyBorder="1" applyAlignment="1">
      <alignment horizontal="left" vertical="center" wrapText="1" indent="1"/>
    </xf>
    <xf numFmtId="0" fontId="9" fillId="6" borderId="9" xfId="6" applyFill="1" applyBorder="1" applyAlignment="1">
      <alignment horizontal="left" vertical="center" wrapText="1" indent="1"/>
    </xf>
    <xf numFmtId="0" fontId="10" fillId="6" borderId="9" xfId="6" applyFont="1" applyFill="1" applyBorder="1" applyAlignment="1">
      <alignment horizontal="left" vertical="center" wrapText="1" indent="1"/>
    </xf>
    <xf numFmtId="38" fontId="23" fillId="6" borderId="9" xfId="6" applyNumberFormat="1" applyFont="1" applyFill="1" applyBorder="1" applyAlignment="1">
      <alignment horizontal="right"/>
    </xf>
    <xf numFmtId="0" fontId="23" fillId="6" borderId="9" xfId="6" applyFont="1" applyFill="1" applyBorder="1" applyAlignment="1">
      <alignment vertical="center"/>
    </xf>
    <xf numFmtId="0" fontId="23" fillId="6" borderId="6" xfId="6" applyFont="1" applyFill="1" applyBorder="1" applyAlignment="1">
      <alignment vertical="center"/>
    </xf>
    <xf numFmtId="0" fontId="15" fillId="0" borderId="8" xfId="6" applyFont="1" applyBorder="1" applyAlignment="1">
      <alignment horizontal="left" vertical="center" wrapText="1" indent="1"/>
    </xf>
    <xf numFmtId="0" fontId="20" fillId="0" borderId="9" xfId="6" applyFont="1" applyBorder="1" applyAlignment="1">
      <alignment horizontal="left" vertical="center" wrapText="1" indent="1"/>
    </xf>
    <xf numFmtId="0" fontId="15" fillId="0" borderId="6" xfId="6" applyFont="1" applyBorder="1" applyAlignment="1">
      <alignment horizontal="left" vertical="center" wrapText="1" indent="1"/>
    </xf>
    <xf numFmtId="38" fontId="15" fillId="0" borderId="3" xfId="6" applyNumberFormat="1" applyFont="1" applyBorder="1" applyAlignment="1">
      <alignment horizontal="right"/>
    </xf>
    <xf numFmtId="38" fontId="21" fillId="6" borderId="0" xfId="6" applyNumberFormat="1" applyFont="1" applyFill="1" applyAlignment="1">
      <alignment horizontal="right"/>
    </xf>
    <xf numFmtId="38" fontId="21" fillId="6" borderId="11" xfId="6" applyNumberFormat="1" applyFont="1" applyFill="1" applyBorder="1" applyAlignment="1">
      <alignment horizontal="right"/>
    </xf>
    <xf numFmtId="0" fontId="15" fillId="0" borderId="14" xfId="6" applyFont="1" applyBorder="1" applyAlignment="1">
      <alignment horizontal="left" vertical="center" wrapText="1" indent="1"/>
    </xf>
    <xf numFmtId="0" fontId="20" fillId="0" borderId="11" xfId="6" applyFont="1" applyBorder="1" applyAlignment="1">
      <alignment horizontal="left" vertical="center" wrapText="1" indent="1"/>
    </xf>
    <xf numFmtId="0" fontId="15" fillId="0" borderId="13" xfId="6" applyFont="1" applyBorder="1" applyAlignment="1">
      <alignment horizontal="left" vertical="center" wrapText="1" indent="1"/>
    </xf>
    <xf numFmtId="38" fontId="15" fillId="0" borderId="13" xfId="6" applyNumberFormat="1" applyFont="1" applyBorder="1" applyAlignment="1">
      <alignment horizontal="right"/>
    </xf>
    <xf numFmtId="0" fontId="15" fillId="6" borderId="15" xfId="6" applyFont="1" applyFill="1" applyBorder="1" applyAlignment="1">
      <alignment horizontal="left" vertical="center" wrapText="1" indent="1"/>
    </xf>
    <xf numFmtId="0" fontId="20" fillId="6" borderId="0" xfId="6" applyFont="1" applyFill="1" applyAlignment="1">
      <alignment horizontal="left" vertical="center" wrapText="1" indent="1"/>
    </xf>
    <xf numFmtId="0" fontId="15" fillId="6" borderId="0" xfId="6" applyFont="1" applyFill="1" applyAlignment="1">
      <alignment horizontal="left" vertical="center" wrapText="1" indent="1"/>
    </xf>
    <xf numFmtId="0" fontId="15" fillId="0" borderId="8" xfId="6" applyFont="1" applyBorder="1" applyAlignment="1">
      <alignment horizontal="left" vertical="center" indent="1"/>
    </xf>
    <xf numFmtId="0" fontId="15" fillId="0" borderId="9" xfId="6" quotePrefix="1" applyFont="1" applyBorder="1" applyAlignment="1">
      <alignment horizontal="left" vertical="center" wrapText="1" indent="1"/>
    </xf>
    <xf numFmtId="0" fontId="15" fillId="0" borderId="0" xfId="6" quotePrefix="1" applyFont="1" applyAlignment="1">
      <alignment horizontal="left" vertical="center" wrapText="1" indent="1"/>
    </xf>
    <xf numFmtId="0" fontId="10" fillId="0" borderId="0" xfId="6" applyFont="1" applyAlignment="1">
      <alignment horizontal="right"/>
    </xf>
    <xf numFmtId="0" fontId="9" fillId="0" borderId="0" xfId="6" applyAlignment="1">
      <alignment horizontal="center" vertical="center"/>
    </xf>
    <xf numFmtId="0" fontId="9" fillId="0" borderId="8" xfId="6" applyBorder="1" applyAlignment="1">
      <alignment vertical="center"/>
    </xf>
    <xf numFmtId="0" fontId="9" fillId="0" borderId="6" xfId="6" applyBorder="1" applyAlignment="1">
      <alignment vertical="center"/>
    </xf>
    <xf numFmtId="38" fontId="24" fillId="0" borderId="6" xfId="6" applyNumberFormat="1" applyFont="1" applyBorder="1" applyAlignment="1">
      <alignment horizontal="right"/>
    </xf>
    <xf numFmtId="38" fontId="24" fillId="0" borderId="0" xfId="6" applyNumberFormat="1" applyFont="1" applyAlignment="1">
      <alignment horizontal="right"/>
    </xf>
    <xf numFmtId="38" fontId="24" fillId="6" borderId="0" xfId="6" applyNumberFormat="1" applyFont="1" applyFill="1" applyAlignment="1">
      <alignment horizontal="right"/>
    </xf>
    <xf numFmtId="0" fontId="23" fillId="6" borderId="0" xfId="6" applyFont="1" applyFill="1" applyAlignment="1">
      <alignment vertical="center"/>
    </xf>
    <xf numFmtId="0" fontId="23" fillId="6" borderId="5" xfId="6" applyFont="1" applyFill="1" applyBorder="1" applyAlignment="1">
      <alignment vertical="center"/>
    </xf>
    <xf numFmtId="0" fontId="10" fillId="0" borderId="8" xfId="6" applyFont="1" applyBorder="1" applyAlignment="1">
      <alignment horizontal="left" vertical="center" wrapText="1" indent="1"/>
    </xf>
    <xf numFmtId="0" fontId="9" fillId="6" borderId="0" xfId="6" applyFill="1" applyAlignment="1">
      <alignment horizontal="left" vertical="center" wrapText="1" indent="1"/>
    </xf>
    <xf numFmtId="0" fontId="10" fillId="6" borderId="0" xfId="6" applyFont="1" applyFill="1" applyAlignment="1">
      <alignment horizontal="left" vertical="center" wrapText="1" indent="1"/>
    </xf>
    <xf numFmtId="0" fontId="22" fillId="0" borderId="0" xfId="6" applyFont="1" applyAlignment="1">
      <alignment horizontal="center" vertical="center" wrapText="1"/>
    </xf>
    <xf numFmtId="0" fontId="9" fillId="0" borderId="9" xfId="6" applyBorder="1" applyAlignment="1">
      <alignment horizontal="left" vertical="center" wrapText="1" indent="1"/>
    </xf>
    <xf numFmtId="0" fontId="10" fillId="0" borderId="9" xfId="6" applyFont="1" applyBorder="1" applyAlignment="1">
      <alignment horizontal="left" vertical="center" wrapText="1" indent="1"/>
    </xf>
    <xf numFmtId="0" fontId="25" fillId="0" borderId="8" xfId="6" applyFont="1" applyBorder="1" applyAlignment="1">
      <alignment horizontal="left" vertical="center" wrapText="1" indent="1"/>
    </xf>
    <xf numFmtId="38" fontId="20" fillId="0" borderId="0" xfId="6" applyNumberFormat="1" applyFont="1" applyAlignment="1">
      <alignment horizontal="left" vertical="center" indent="1"/>
    </xf>
    <xf numFmtId="164" fontId="9" fillId="0" borderId="0" xfId="6" applyNumberFormat="1" applyAlignment="1">
      <alignment horizontal="center" vertical="center"/>
    </xf>
    <xf numFmtId="38" fontId="23" fillId="0" borderId="6" xfId="6" applyNumberFormat="1" applyFont="1" applyBorder="1" applyAlignment="1">
      <alignment horizontal="right"/>
    </xf>
    <xf numFmtId="3" fontId="23" fillId="0" borderId="5" xfId="6" applyNumberFormat="1" applyFont="1" applyBorder="1" applyAlignment="1">
      <alignment horizontal="right"/>
    </xf>
    <xf numFmtId="0" fontId="23" fillId="0" borderId="7" xfId="6" applyFont="1" applyBorder="1" applyAlignment="1">
      <alignment vertical="center"/>
    </xf>
    <xf numFmtId="0" fontId="10" fillId="7" borderId="0" xfId="6" applyFont="1" applyFill="1" applyAlignment="1">
      <alignment horizontal="left" vertical="center" wrapText="1" indent="1"/>
    </xf>
    <xf numFmtId="0" fontId="9" fillId="5" borderId="8" xfId="6" applyFill="1" applyBorder="1" applyAlignment="1">
      <alignment horizontal="center" vertical="center"/>
    </xf>
    <xf numFmtId="0" fontId="15" fillId="5" borderId="9" xfId="6" applyFont="1" applyFill="1" applyBorder="1" applyAlignment="1">
      <alignment horizontal="left" vertical="center" wrapText="1" indent="1"/>
    </xf>
    <xf numFmtId="38" fontId="15" fillId="5" borderId="9" xfId="6" applyNumberFormat="1" applyFont="1" applyFill="1" applyBorder="1" applyAlignment="1">
      <alignment horizontal="right"/>
    </xf>
    <xf numFmtId="0" fontId="10" fillId="5" borderId="9" xfId="6" applyFont="1" applyFill="1" applyBorder="1" applyAlignment="1">
      <alignment vertical="center"/>
    </xf>
    <xf numFmtId="0" fontId="10" fillId="5" borderId="6" xfId="6" applyFont="1" applyFill="1" applyBorder="1" applyAlignment="1">
      <alignment vertical="center"/>
    </xf>
    <xf numFmtId="0" fontId="9" fillId="0" borderId="11" xfId="6" applyBorder="1" applyAlignment="1">
      <alignment horizontal="left" vertical="center" wrapText="1" indent="1"/>
    </xf>
    <xf numFmtId="38" fontId="15" fillId="0" borderId="4" xfId="6" applyNumberFormat="1" applyFont="1" applyBorder="1" applyAlignment="1">
      <alignment horizontal="right"/>
    </xf>
    <xf numFmtId="38" fontId="15" fillId="6" borderId="10" xfId="6" applyNumberFormat="1" applyFont="1" applyFill="1" applyBorder="1" applyAlignment="1">
      <alignment horizontal="right"/>
    </xf>
    <xf numFmtId="38" fontId="15" fillId="6" borderId="7" xfId="6" applyNumberFormat="1" applyFont="1" applyFill="1" applyBorder="1" applyAlignment="1">
      <alignment horizontal="right"/>
    </xf>
    <xf numFmtId="0" fontId="10" fillId="0" borderId="10" xfId="6" applyFont="1" applyBorder="1" applyAlignment="1">
      <alignment horizontal="left" vertical="center" wrapText="1" indent="1"/>
    </xf>
    <xf numFmtId="0" fontId="15" fillId="0" borderId="16" xfId="6" applyFont="1" applyBorder="1" applyAlignment="1">
      <alignment horizontal="left" vertical="center" wrapText="1" indent="1"/>
    </xf>
    <xf numFmtId="0" fontId="20" fillId="0" borderId="17" xfId="6" applyFont="1" applyBorder="1" applyAlignment="1">
      <alignment horizontal="left" vertical="center" wrapText="1" indent="1"/>
    </xf>
    <xf numFmtId="0" fontId="15" fillId="0" borderId="18" xfId="6" applyFont="1" applyBorder="1" applyAlignment="1">
      <alignment horizontal="left" vertical="center" wrapText="1" indent="1"/>
    </xf>
    <xf numFmtId="0" fontId="15" fillId="0" borderId="15" xfId="6" applyFont="1" applyBorder="1" applyAlignment="1">
      <alignment horizontal="left" vertical="center" wrapText="1" indent="1"/>
    </xf>
    <xf numFmtId="38" fontId="15" fillId="0" borderId="5" xfId="6" applyNumberFormat="1" applyFont="1" applyBorder="1" applyAlignment="1">
      <alignment horizontal="right"/>
    </xf>
    <xf numFmtId="0" fontId="20" fillId="0" borderId="19" xfId="6" applyFont="1" applyBorder="1" applyAlignment="1">
      <alignment horizontal="left" vertical="center" wrapText="1" indent="1"/>
    </xf>
    <xf numFmtId="0" fontId="15" fillId="6" borderId="8" xfId="6" applyFont="1" applyFill="1" applyBorder="1" applyAlignment="1">
      <alignment horizontal="left" vertical="center" wrapText="1" indent="1"/>
    </xf>
    <xf numFmtId="0" fontId="20" fillId="6" borderId="9" xfId="6" applyFont="1" applyFill="1" applyBorder="1" applyAlignment="1">
      <alignment horizontal="left" vertical="center" wrapText="1" indent="1"/>
    </xf>
    <xf numFmtId="0" fontId="15" fillId="6" borderId="9" xfId="6" applyFont="1" applyFill="1" applyBorder="1" applyAlignment="1">
      <alignment horizontal="left" vertical="center" wrapText="1" indent="1"/>
    </xf>
    <xf numFmtId="38" fontId="15" fillId="6" borderId="9" xfId="6" applyNumberFormat="1" applyFont="1" applyFill="1" applyBorder="1" applyAlignment="1">
      <alignment horizontal="right"/>
    </xf>
    <xf numFmtId="38" fontId="15" fillId="6" borderId="6" xfId="6" applyNumberFormat="1" applyFont="1" applyFill="1" applyBorder="1" applyAlignment="1">
      <alignment horizontal="right"/>
    </xf>
    <xf numFmtId="0" fontId="15" fillId="0" borderId="14" xfId="6" applyFont="1" applyBorder="1" applyAlignment="1">
      <alignment horizontal="left" vertical="center" indent="1"/>
    </xf>
    <xf numFmtId="0" fontId="15" fillId="0" borderId="11" xfId="6" quotePrefix="1" applyFont="1" applyBorder="1" applyAlignment="1">
      <alignment horizontal="left" vertical="center" wrapText="1" indent="1"/>
    </xf>
    <xf numFmtId="0" fontId="10" fillId="0" borderId="13" xfId="6" applyFont="1" applyBorder="1" applyAlignment="1">
      <alignment horizontal="left" vertical="center" wrapText="1" indent="1"/>
    </xf>
    <xf numFmtId="38" fontId="15" fillId="0" borderId="12" xfId="6" applyNumberFormat="1" applyFont="1" applyBorder="1" applyAlignment="1">
      <alignment horizontal="right"/>
    </xf>
    <xf numFmtId="0" fontId="9" fillId="0" borderId="9" xfId="6" applyBorder="1" applyAlignment="1">
      <alignment vertical="center"/>
    </xf>
    <xf numFmtId="38" fontId="24" fillId="0" borderId="13" xfId="6" applyNumberFormat="1" applyFont="1" applyBorder="1" applyAlignment="1">
      <alignment horizontal="right"/>
    </xf>
    <xf numFmtId="0" fontId="26" fillId="0" borderId="0" xfId="6" applyFont="1" applyAlignment="1">
      <alignment horizontal="left" vertical="center" indent="1"/>
    </xf>
    <xf numFmtId="0" fontId="10" fillId="0" borderId="13" xfId="6" applyFont="1" applyBorder="1" applyAlignment="1">
      <alignment horizontal="center" vertical="center" wrapText="1"/>
    </xf>
    <xf numFmtId="165" fontId="21" fillId="0" borderId="13" xfId="6" applyNumberFormat="1" applyFont="1" applyBorder="1" applyAlignment="1">
      <alignment horizontal="right"/>
    </xf>
    <xf numFmtId="38" fontId="15" fillId="7" borderId="3" xfId="6" applyNumberFormat="1" applyFont="1" applyFill="1" applyBorder="1" applyAlignment="1">
      <alignment horizontal="right"/>
    </xf>
    <xf numFmtId="0" fontId="9" fillId="0" borderId="0" xfId="6" applyAlignment="1">
      <alignment horizontal="center"/>
    </xf>
    <xf numFmtId="38" fontId="21" fillId="0" borderId="6" xfId="6" applyNumberFormat="1" applyFont="1" applyBorder="1" applyAlignment="1">
      <alignment horizontal="right"/>
    </xf>
    <xf numFmtId="165" fontId="21" fillId="0" borderId="3" xfId="6" applyNumberFormat="1" applyFont="1" applyBorder="1" applyAlignment="1">
      <alignment horizontal="right"/>
    </xf>
    <xf numFmtId="165" fontId="21" fillId="0" borderId="12" xfId="6" applyNumberFormat="1" applyFont="1" applyBorder="1" applyAlignment="1">
      <alignment horizontal="right"/>
    </xf>
    <xf numFmtId="38" fontId="21" fillId="0" borderId="3" xfId="6" applyNumberFormat="1" applyFont="1" applyBorder="1" applyAlignment="1">
      <alignment horizontal="right"/>
    </xf>
    <xf numFmtId="40" fontId="21" fillId="0" borderId="12" xfId="6" applyNumberFormat="1" applyFont="1" applyBorder="1" applyAlignment="1">
      <alignment horizontal="right"/>
    </xf>
    <xf numFmtId="0" fontId="9" fillId="6" borderId="21" xfId="6" applyFill="1" applyBorder="1" applyAlignment="1">
      <alignment horizontal="left" vertical="center" wrapText="1" indent="1"/>
    </xf>
    <xf numFmtId="38" fontId="21" fillId="6" borderId="7" xfId="6" applyNumberFormat="1" applyFont="1" applyFill="1" applyBorder="1" applyAlignment="1">
      <alignment horizontal="right"/>
    </xf>
    <xf numFmtId="38" fontId="21" fillId="0" borderId="13" xfId="6" applyNumberFormat="1" applyFont="1" applyBorder="1" applyAlignment="1">
      <alignment horizontal="right"/>
    </xf>
    <xf numFmtId="0" fontId="15" fillId="0" borderId="3" xfId="6" applyFont="1" applyBorder="1" applyAlignment="1">
      <alignment horizontal="left" vertical="center" wrapText="1" indent="1"/>
    </xf>
    <xf numFmtId="165" fontId="15" fillId="0" borderId="3" xfId="6" applyNumberFormat="1" applyFont="1" applyBorder="1" applyAlignment="1">
      <alignment horizontal="right"/>
    </xf>
    <xf numFmtId="0" fontId="10" fillId="0" borderId="3" xfId="6" applyFont="1" applyBorder="1" applyAlignment="1">
      <alignment horizontal="left" vertical="center" wrapText="1" indent="1"/>
    </xf>
    <xf numFmtId="0" fontId="9" fillId="6" borderId="10" xfId="6" applyFill="1" applyBorder="1" applyAlignment="1">
      <alignment horizontal="left" vertical="center" wrapText="1" indent="1"/>
    </xf>
    <xf numFmtId="0" fontId="10" fillId="6" borderId="7" xfId="6" applyFont="1" applyFill="1" applyBorder="1" applyAlignment="1">
      <alignment horizontal="left" vertical="center" wrapText="1" indent="1"/>
    </xf>
    <xf numFmtId="38" fontId="23" fillId="6" borderId="6" xfId="6" applyNumberFormat="1" applyFont="1" applyFill="1" applyBorder="1" applyAlignment="1">
      <alignment horizontal="right"/>
    </xf>
    <xf numFmtId="0" fontId="15" fillId="0" borderId="21" xfId="6" applyFont="1" applyBorder="1" applyAlignment="1">
      <alignment horizontal="left" vertical="center" wrapText="1" indent="1"/>
    </xf>
    <xf numFmtId="0" fontId="20" fillId="0" borderId="10" xfId="6" applyFont="1" applyBorder="1" applyAlignment="1">
      <alignment horizontal="left" vertical="center" wrapText="1" indent="1"/>
    </xf>
    <xf numFmtId="0" fontId="15" fillId="0" borderId="7" xfId="6" applyFont="1" applyBorder="1" applyAlignment="1">
      <alignment horizontal="left" vertical="center" wrapText="1" indent="1"/>
    </xf>
    <xf numFmtId="165" fontId="15" fillId="0" borderId="7" xfId="6" applyNumberFormat="1" applyFont="1" applyBorder="1" applyAlignment="1">
      <alignment horizontal="right"/>
    </xf>
    <xf numFmtId="165" fontId="15" fillId="0" borderId="12" xfId="6" applyNumberFormat="1" applyFont="1" applyBorder="1" applyAlignment="1">
      <alignment horizontal="right"/>
    </xf>
    <xf numFmtId="0" fontId="9" fillId="0" borderId="3" xfId="6" applyBorder="1" applyAlignment="1">
      <alignment vertical="center"/>
    </xf>
    <xf numFmtId="165" fontId="15" fillId="0" borderId="6" xfId="6" applyNumberFormat="1" applyFont="1" applyBorder="1" applyAlignment="1">
      <alignment horizontal="right"/>
    </xf>
    <xf numFmtId="0" fontId="10" fillId="0" borderId="6" xfId="6" applyFont="1" applyBorder="1" applyAlignment="1">
      <alignment horizontal="center" vertical="center" wrapText="1"/>
    </xf>
    <xf numFmtId="165" fontId="21" fillId="0" borderId="3" xfId="8" applyNumberFormat="1" applyFont="1" applyBorder="1" applyAlignment="1">
      <alignment horizontal="right"/>
    </xf>
    <xf numFmtId="165" fontId="24" fillId="0" borderId="3" xfId="6" applyNumberFormat="1" applyFont="1" applyBorder="1" applyAlignment="1">
      <alignment horizontal="right"/>
    </xf>
    <xf numFmtId="165" fontId="23" fillId="0" borderId="3" xfId="6" applyNumberFormat="1" applyFont="1" applyBorder="1" applyAlignment="1">
      <alignment horizontal="right"/>
    </xf>
    <xf numFmtId="166" fontId="15" fillId="0" borderId="0" xfId="1" applyNumberFormat="1" applyFont="1" applyAlignment="1">
      <alignment horizontal="right"/>
    </xf>
    <xf numFmtId="166" fontId="9" fillId="0" borderId="0" xfId="1" applyNumberFormat="1" applyFont="1" applyAlignment="1">
      <alignment vertical="center"/>
    </xf>
    <xf numFmtId="3" fontId="9" fillId="0" borderId="3" xfId="6" applyNumberFormat="1" applyBorder="1" applyAlignment="1">
      <alignment vertical="center"/>
    </xf>
    <xf numFmtId="167" fontId="9" fillId="0" borderId="3" xfId="6" applyNumberFormat="1" applyBorder="1" applyAlignment="1">
      <alignment vertical="center"/>
    </xf>
    <xf numFmtId="0" fontId="9" fillId="0" borderId="0" xfId="6"/>
    <xf numFmtId="0" fontId="15" fillId="7" borderId="8" xfId="6" applyFont="1" applyFill="1" applyBorder="1" applyAlignment="1">
      <alignment horizontal="left" vertical="center" wrapText="1" indent="1"/>
    </xf>
    <xf numFmtId="0" fontId="21" fillId="0" borderId="0" xfId="6" applyFont="1" applyAlignment="1">
      <alignment horizontal="center" vertical="center"/>
    </xf>
    <xf numFmtId="0" fontId="15" fillId="0" borderId="0" xfId="6" applyFont="1" applyAlignment="1">
      <alignment horizontal="center" vertical="center"/>
    </xf>
    <xf numFmtId="49" fontId="15" fillId="4" borderId="8" xfId="6" applyNumberFormat="1" applyFont="1" applyFill="1" applyBorder="1" applyAlignment="1">
      <alignment horizontal="center" vertical="center"/>
    </xf>
    <xf numFmtId="49" fontId="15" fillId="5" borderId="4" xfId="6" applyNumberFormat="1" applyFont="1" applyFill="1" applyBorder="1" applyAlignment="1">
      <alignment horizontal="center" vertical="center"/>
    </xf>
    <xf numFmtId="49" fontId="15" fillId="4" borderId="6" xfId="6" applyNumberFormat="1" applyFont="1" applyFill="1" applyBorder="1" applyAlignment="1">
      <alignment horizontal="center" vertical="center"/>
    </xf>
    <xf numFmtId="164" fontId="9" fillId="7" borderId="0" xfId="6" applyNumberFormat="1" applyFill="1" applyAlignment="1">
      <alignment vertical="center"/>
    </xf>
    <xf numFmtId="38" fontId="10" fillId="9" borderId="3" xfId="6" applyNumberFormat="1" applyFont="1" applyFill="1" applyBorder="1" applyAlignment="1">
      <alignment horizontal="left" vertical="center" wrapText="1" indent="1"/>
    </xf>
    <xf numFmtId="38" fontId="23" fillId="5" borderId="22" xfId="6" applyNumberFormat="1" applyFont="1" applyFill="1" applyBorder="1" applyAlignment="1">
      <alignment horizontal="right"/>
    </xf>
    <xf numFmtId="38" fontId="10" fillId="9" borderId="6" xfId="6" applyNumberFormat="1" applyFont="1" applyFill="1" applyBorder="1" applyAlignment="1">
      <alignment horizontal="left" vertical="center" wrapText="1" indent="1"/>
    </xf>
    <xf numFmtId="0" fontId="23" fillId="5" borderId="22" xfId="6" applyFont="1" applyFill="1" applyBorder="1" applyAlignment="1">
      <alignment vertical="center"/>
    </xf>
    <xf numFmtId="38" fontId="10" fillId="7" borderId="0" xfId="6" applyNumberFormat="1" applyFont="1" applyFill="1" applyAlignment="1">
      <alignment horizontal="left" vertical="center" wrapText="1" indent="1"/>
    </xf>
    <xf numFmtId="38" fontId="23" fillId="0" borderId="8" xfId="6" applyNumberFormat="1" applyFont="1" applyBorder="1" applyAlignment="1">
      <alignment horizontal="right"/>
    </xf>
    <xf numFmtId="0" fontId="23" fillId="0" borderId="6" xfId="6" applyFont="1" applyBorder="1" applyAlignment="1">
      <alignment vertical="center"/>
    </xf>
    <xf numFmtId="38" fontId="23" fillId="7" borderId="0" xfId="6" applyNumberFormat="1" applyFont="1" applyFill="1" applyAlignment="1">
      <alignment horizontal="right"/>
    </xf>
    <xf numFmtId="10" fontId="10" fillId="9" borderId="3" xfId="6" applyNumberFormat="1" applyFont="1" applyFill="1" applyBorder="1" applyAlignment="1">
      <alignment horizontal="right" vertical="center" wrapText="1"/>
    </xf>
    <xf numFmtId="10" fontId="10" fillId="9" borderId="3" xfId="6" applyNumberFormat="1" applyFont="1" applyFill="1" applyBorder="1" applyAlignment="1">
      <alignment horizontal="right"/>
    </xf>
    <xf numFmtId="10" fontId="10" fillId="9" borderId="8" xfId="6" applyNumberFormat="1" applyFont="1" applyFill="1" applyBorder="1" applyAlignment="1">
      <alignment horizontal="right"/>
    </xf>
    <xf numFmtId="38" fontId="10" fillId="5" borderId="22" xfId="6" applyNumberFormat="1" applyFont="1" applyFill="1" applyBorder="1" applyAlignment="1">
      <alignment horizontal="right"/>
    </xf>
    <xf numFmtId="10" fontId="10" fillId="9" borderId="6" xfId="6" applyNumberFormat="1" applyFont="1" applyFill="1" applyBorder="1" applyAlignment="1">
      <alignment horizontal="right"/>
    </xf>
    <xf numFmtId="10" fontId="10" fillId="7" borderId="0" xfId="6" applyNumberFormat="1" applyFont="1" applyFill="1" applyAlignment="1">
      <alignment horizontal="right"/>
    </xf>
    <xf numFmtId="38" fontId="15" fillId="5" borderId="22" xfId="6" applyNumberFormat="1" applyFont="1" applyFill="1" applyBorder="1" applyAlignment="1">
      <alignment horizontal="right"/>
    </xf>
    <xf numFmtId="38" fontId="10" fillId="7" borderId="0" xfId="6" applyNumberFormat="1" applyFont="1" applyFill="1" applyAlignment="1">
      <alignment horizontal="center"/>
    </xf>
    <xf numFmtId="0" fontId="10" fillId="5" borderId="21" xfId="6" applyFont="1" applyFill="1" applyBorder="1" applyAlignment="1">
      <alignment horizontal="left" vertical="center" wrapText="1" indent="1"/>
    </xf>
    <xf numFmtId="0" fontId="10" fillId="5" borderId="10" xfId="6" applyFont="1" applyFill="1" applyBorder="1" applyAlignment="1">
      <alignment horizontal="left" vertical="center" wrapText="1" indent="1"/>
    </xf>
    <xf numFmtId="38" fontId="15" fillId="5" borderId="0" xfId="6" applyNumberFormat="1" applyFont="1" applyFill="1" applyAlignment="1">
      <alignment horizontal="right"/>
    </xf>
    <xf numFmtId="38" fontId="15" fillId="5" borderId="7" xfId="6" applyNumberFormat="1" applyFont="1" applyFill="1" applyBorder="1" applyAlignment="1">
      <alignment horizontal="right"/>
    </xf>
    <xf numFmtId="38" fontId="15" fillId="7" borderId="0" xfId="6" applyNumberFormat="1" applyFont="1" applyFill="1" applyAlignment="1">
      <alignment horizontal="right"/>
    </xf>
    <xf numFmtId="0" fontId="29" fillId="0" borderId="0" xfId="6" applyFont="1" applyAlignment="1">
      <alignment horizontal="left" vertical="center" wrapText="1" indent="1"/>
    </xf>
    <xf numFmtId="0" fontId="10" fillId="5" borderId="15" xfId="6" applyFont="1" applyFill="1" applyBorder="1" applyAlignment="1">
      <alignment horizontal="left" vertical="center" wrapText="1" indent="1"/>
    </xf>
    <xf numFmtId="0" fontId="10" fillId="5" borderId="0" xfId="6" applyFont="1" applyFill="1" applyAlignment="1">
      <alignment horizontal="left" vertical="center" wrapText="1" indent="1"/>
    </xf>
    <xf numFmtId="38" fontId="15" fillId="5" borderId="5" xfId="6" applyNumberFormat="1" applyFont="1" applyFill="1" applyBorder="1" applyAlignment="1">
      <alignment horizontal="right"/>
    </xf>
    <xf numFmtId="0" fontId="10" fillId="5" borderId="14" xfId="6" applyFont="1" applyFill="1" applyBorder="1" applyAlignment="1">
      <alignment horizontal="left" vertical="center" wrapText="1" indent="1"/>
    </xf>
    <xf numFmtId="0" fontId="10" fillId="5" borderId="11" xfId="6" applyFont="1" applyFill="1" applyBorder="1" applyAlignment="1">
      <alignment horizontal="left" vertical="center" wrapText="1" indent="1"/>
    </xf>
    <xf numFmtId="38" fontId="15" fillId="5" borderId="11" xfId="6" applyNumberFormat="1" applyFont="1" applyFill="1" applyBorder="1" applyAlignment="1">
      <alignment horizontal="right"/>
    </xf>
    <xf numFmtId="38" fontId="10" fillId="9" borderId="3" xfId="6" applyNumberFormat="1" applyFont="1" applyFill="1" applyBorder="1" applyAlignment="1">
      <alignment horizontal="right"/>
    </xf>
    <xf numFmtId="38" fontId="10" fillId="9" borderId="12" xfId="6" applyNumberFormat="1" applyFont="1" applyFill="1" applyBorder="1" applyAlignment="1">
      <alignment horizontal="left" vertical="center" wrapText="1" indent="1"/>
    </xf>
    <xf numFmtId="49" fontId="15" fillId="5" borderId="22" xfId="6" applyNumberFormat="1" applyFont="1" applyFill="1" applyBorder="1" applyAlignment="1">
      <alignment horizontal="center" vertical="center"/>
    </xf>
    <xf numFmtId="38" fontId="10" fillId="7" borderId="3" xfId="6" applyNumberFormat="1" applyFont="1" applyFill="1" applyBorder="1" applyAlignment="1">
      <alignment horizontal="left" vertical="center" wrapText="1" indent="1"/>
    </xf>
    <xf numFmtId="38" fontId="10" fillId="9" borderId="14" xfId="6" applyNumberFormat="1" applyFont="1" applyFill="1" applyBorder="1" applyAlignment="1">
      <alignment horizontal="left" vertical="center" wrapText="1" indent="1"/>
    </xf>
    <xf numFmtId="0" fontId="10" fillId="0" borderId="12" xfId="6" applyFont="1" applyBorder="1" applyAlignment="1">
      <alignment horizontal="left" vertical="center" wrapText="1" indent="1"/>
    </xf>
    <xf numFmtId="38" fontId="10" fillId="0" borderId="12" xfId="6" applyNumberFormat="1" applyFont="1" applyBorder="1" applyAlignment="1">
      <alignment horizontal="right"/>
    </xf>
    <xf numFmtId="38" fontId="10" fillId="0" borderId="14" xfId="6" applyNumberFormat="1" applyFont="1" applyBorder="1" applyAlignment="1">
      <alignment horizontal="right"/>
    </xf>
    <xf numFmtId="38" fontId="10" fillId="0" borderId="13" xfId="6" applyNumberFormat="1" applyFont="1" applyBorder="1" applyAlignment="1">
      <alignment horizontal="right"/>
    </xf>
    <xf numFmtId="38" fontId="15" fillId="0" borderId="14" xfId="6" applyNumberFormat="1" applyFont="1" applyBorder="1" applyAlignment="1">
      <alignment horizontal="right"/>
    </xf>
    <xf numFmtId="0" fontId="10" fillId="5" borderId="8" xfId="6" applyFont="1" applyFill="1" applyBorder="1" applyAlignment="1">
      <alignment horizontal="left" vertical="center" wrapText="1" indent="1"/>
    </xf>
    <xf numFmtId="0" fontId="10" fillId="5" borderId="9" xfId="6" applyFont="1" applyFill="1" applyBorder="1" applyAlignment="1">
      <alignment horizontal="left" vertical="center" wrapText="1" indent="1"/>
    </xf>
    <xf numFmtId="38" fontId="15" fillId="5" borderId="6" xfId="6" applyNumberFormat="1" applyFont="1" applyFill="1" applyBorder="1" applyAlignment="1">
      <alignment horizontal="right"/>
    </xf>
    <xf numFmtId="38" fontId="10" fillId="5" borderId="15" xfId="6" applyNumberFormat="1" applyFont="1" applyFill="1" applyBorder="1" applyAlignment="1">
      <alignment horizontal="right"/>
    </xf>
    <xf numFmtId="38" fontId="15" fillId="5" borderId="15" xfId="6" applyNumberFormat="1" applyFont="1" applyFill="1" applyBorder="1" applyAlignment="1">
      <alignment horizontal="right"/>
    </xf>
    <xf numFmtId="0" fontId="10" fillId="5" borderId="11" xfId="6" applyFont="1" applyFill="1" applyBorder="1" applyAlignment="1">
      <alignment vertical="center"/>
    </xf>
    <xf numFmtId="0" fontId="10" fillId="5" borderId="0" xfId="6" applyFont="1" applyFill="1" applyAlignment="1">
      <alignment vertical="center"/>
    </xf>
    <xf numFmtId="0" fontId="10" fillId="7" borderId="0" xfId="6" applyFont="1" applyFill="1" applyAlignment="1">
      <alignment vertical="center"/>
    </xf>
    <xf numFmtId="168" fontId="23" fillId="0" borderId="3" xfId="1" applyNumberFormat="1" applyFont="1" applyBorder="1" applyAlignment="1">
      <alignment horizontal="right"/>
    </xf>
    <xf numFmtId="10" fontId="23" fillId="6" borderId="9" xfId="9" applyNumberFormat="1" applyFont="1" applyFill="1" applyBorder="1" applyAlignment="1">
      <alignment horizontal="right"/>
    </xf>
    <xf numFmtId="168" fontId="15" fillId="0" borderId="6" xfId="1" applyNumberFormat="1" applyFont="1" applyBorder="1" applyAlignment="1">
      <alignment horizontal="right"/>
    </xf>
    <xf numFmtId="168" fontId="15" fillId="0" borderId="7" xfId="1" applyNumberFormat="1" applyFont="1" applyBorder="1" applyAlignment="1">
      <alignment horizontal="right"/>
    </xf>
    <xf numFmtId="168" fontId="23" fillId="0" borderId="7" xfId="1" applyNumberFormat="1" applyFont="1" applyBorder="1" applyAlignment="1">
      <alignment horizontal="right"/>
    </xf>
    <xf numFmtId="38" fontId="10" fillId="9" borderId="8" xfId="6" applyNumberFormat="1" applyFont="1" applyFill="1" applyBorder="1" applyAlignment="1">
      <alignment horizontal="center"/>
    </xf>
    <xf numFmtId="38" fontId="10" fillId="9" borderId="6" xfId="6" applyNumberFormat="1" applyFont="1" applyFill="1" applyBorder="1" applyAlignment="1">
      <alignment horizontal="center"/>
    </xf>
    <xf numFmtId="38" fontId="10" fillId="9" borderId="9" xfId="6" applyNumberFormat="1" applyFont="1" applyFill="1" applyBorder="1" applyAlignment="1">
      <alignment horizontal="center"/>
    </xf>
    <xf numFmtId="38" fontId="10" fillId="9" borderId="15" xfId="6" applyNumberFormat="1" applyFont="1" applyFill="1" applyBorder="1" applyAlignment="1">
      <alignment horizontal="center" vertical="center" wrapText="1"/>
    </xf>
    <xf numFmtId="0" fontId="10" fillId="9" borderId="0" xfId="6" applyFont="1" applyFill="1" applyAlignment="1">
      <alignment horizontal="center" vertical="center" wrapText="1"/>
    </xf>
    <xf numFmtId="38" fontId="10" fillId="9" borderId="14" xfId="6" applyNumberFormat="1" applyFont="1" applyFill="1" applyBorder="1" applyAlignment="1">
      <alignment horizontal="center" vertical="center" wrapText="1"/>
    </xf>
    <xf numFmtId="0" fontId="10" fillId="9" borderId="11" xfId="6" applyFont="1" applyFill="1" applyBorder="1" applyAlignment="1">
      <alignment horizontal="center" vertical="center" wrapText="1"/>
    </xf>
    <xf numFmtId="38" fontId="10" fillId="9" borderId="11" xfId="6" applyNumberFormat="1" applyFont="1" applyFill="1" applyBorder="1" applyAlignment="1">
      <alignment horizontal="center"/>
    </xf>
    <xf numFmtId="0" fontId="15" fillId="0" borderId="11" xfId="6" applyFont="1" applyBorder="1" applyAlignment="1">
      <alignment horizontal="center" vertical="center" wrapText="1"/>
    </xf>
    <xf numFmtId="0" fontId="10" fillId="0" borderId="11" xfId="6" applyFont="1" applyBorder="1" applyAlignment="1">
      <alignment horizontal="center" vertical="center" wrapText="1"/>
    </xf>
    <xf numFmtId="0" fontId="15" fillId="0" borderId="11" xfId="6" applyFont="1" applyBorder="1" applyAlignment="1">
      <alignment horizontal="center" vertical="center"/>
    </xf>
    <xf numFmtId="3" fontId="15" fillId="0" borderId="11" xfId="6" applyNumberFormat="1" applyFont="1" applyBorder="1" applyAlignment="1">
      <alignment horizontal="center" vertical="center"/>
    </xf>
    <xf numFmtId="3" fontId="10" fillId="0" borderId="11" xfId="6" applyNumberFormat="1" applyFont="1" applyBorder="1" applyAlignment="1">
      <alignment horizontal="center" vertical="center"/>
    </xf>
    <xf numFmtId="0" fontId="10" fillId="0" borderId="11" xfId="6" applyFont="1" applyBorder="1" applyAlignment="1">
      <alignment horizontal="center" vertical="center"/>
    </xf>
    <xf numFmtId="1" fontId="10" fillId="9" borderId="21" xfId="6" applyNumberFormat="1" applyFont="1" applyFill="1" applyBorder="1" applyAlignment="1">
      <alignment horizontal="center" vertical="center" wrapText="1"/>
    </xf>
    <xf numFmtId="1" fontId="10" fillId="9" borderId="10" xfId="6" applyNumberFormat="1" applyFont="1" applyFill="1" applyBorder="1" applyAlignment="1">
      <alignment horizontal="center" vertical="center" wrapText="1"/>
    </xf>
    <xf numFmtId="38" fontId="10" fillId="9" borderId="21" xfId="6" applyNumberFormat="1" applyFont="1" applyFill="1" applyBorder="1" applyAlignment="1">
      <alignment horizontal="center"/>
    </xf>
    <xf numFmtId="38" fontId="10" fillId="9" borderId="10" xfId="6" applyNumberFormat="1" applyFont="1" applyFill="1" applyBorder="1" applyAlignment="1">
      <alignment horizontal="center"/>
    </xf>
    <xf numFmtId="38" fontId="10" fillId="9" borderId="7" xfId="6" applyNumberFormat="1" applyFont="1" applyFill="1" applyBorder="1" applyAlignment="1">
      <alignment horizontal="center"/>
    </xf>
    <xf numFmtId="0" fontId="18" fillId="0" borderId="3" xfId="5" applyFill="1" applyBorder="1" applyAlignment="1" applyProtection="1">
      <alignment horizontal="left" vertical="center" wrapText="1" indent="1"/>
    </xf>
  </cellXfs>
  <cellStyles count="38">
    <cellStyle name="Bad 2" xfId="24" xr:uid="{D971AD05-BB29-4057-8F5E-0D02DEAF8984}"/>
    <cellStyle name="Calculation 2" xfId="27" xr:uid="{5DAA4428-5CCB-435C-81D4-4379C5EBCEB2}"/>
    <cellStyle name="Calculation with Different Formula" xfId="35" xr:uid="{354AD91F-B712-4E96-84B1-8865E2DB42D2}"/>
    <cellStyle name="Check Cell 2" xfId="29" xr:uid="{F71B70EE-9C70-417C-9028-293148DB39D6}"/>
    <cellStyle name="Comma" xfId="1" builtinId="3"/>
    <cellStyle name="Comma 2" xfId="15" xr:uid="{66BD45EF-E310-44FE-A84B-93548187A400}"/>
    <cellStyle name="Currency 2" xfId="17" xr:uid="{60B46451-1F56-4387-B3F8-736A6A415FFF}"/>
    <cellStyle name="Datetime Format" xfId="34" xr:uid="{224DB8D7-F1FF-4DB7-9BD3-4280DF4E7AEC}"/>
    <cellStyle name="Dropdown Input" xfId="36" xr:uid="{DCA2FFFA-8859-480B-B611-BB8DA5F1A2B8}"/>
    <cellStyle name="Explanatory Text 2" xfId="32" xr:uid="{68402B9B-9A95-4AD7-A14C-720CB31D9323}"/>
    <cellStyle name="Good 2" xfId="23" xr:uid="{D244676F-FAAE-44B5-8074-365ADF5F0658}"/>
    <cellStyle name="Heading 1 2" xfId="19" xr:uid="{7FB32721-98B3-4DB7-B08C-AD59C228D496}"/>
    <cellStyle name="Heading 2 2" xfId="20" xr:uid="{04E7DA0E-E34A-4500-91E7-185D421B71E8}"/>
    <cellStyle name="Heading 3 2" xfId="21" xr:uid="{5377065A-E52B-464D-AD5E-63E673B84BB6}"/>
    <cellStyle name="Heading 4 2" xfId="22" xr:uid="{27B4135E-3520-4F56-8096-74C2E59874F9}"/>
    <cellStyle name="Hyperlink" xfId="5" builtinId="8"/>
    <cellStyle name="Hyperlink 2" xfId="16" xr:uid="{97069CCB-DCC9-46C0-84C0-FF84BF8D3295}"/>
    <cellStyle name="Input 2" xfId="7" xr:uid="{61E47B55-0937-4D2D-97F3-D08177EBA77C}"/>
    <cellStyle name="Linked Cell 2" xfId="28" xr:uid="{3DEFB3BC-FB22-4C22-BF62-076C84D3C2C5}"/>
    <cellStyle name="Neutral 2" xfId="25" xr:uid="{A547CE62-27BC-4754-8E28-DC6913860436}"/>
    <cellStyle name="Normal" xfId="0" builtinId="0"/>
    <cellStyle name="Normal 2" xfId="3" xr:uid="{ECEE849C-4CF3-49C8-B241-342C70A70580}"/>
    <cellStyle name="Normal 2 2" xfId="4" xr:uid="{6B0D3DFD-2A29-42AF-9CEC-761721DCE950}"/>
    <cellStyle name="Normal 3" xfId="2" xr:uid="{F143A79E-8354-45D3-A1AA-87F3F381E2F4}"/>
    <cellStyle name="Normal 4" xfId="6" xr:uid="{8E5FB633-B1F5-4F72-889B-C40655CC59DC}"/>
    <cellStyle name="Normal 5" xfId="8" xr:uid="{47C6B9D1-1591-4FE1-8408-43085485DDAA}"/>
    <cellStyle name="Note 2" xfId="31" xr:uid="{3A8A638F-62BF-4374-BA06-B27E06D3B228}"/>
    <cellStyle name="Output 2" xfId="26" xr:uid="{4BDC4953-A7D0-460F-966D-1AE0F6043A56}"/>
    <cellStyle name="Percent" xfId="9" builtinId="5"/>
    <cellStyle name="Percent 2" xfId="14" xr:uid="{8F83B67C-3227-45B6-84CF-A7F17A5B315A}"/>
    <cellStyle name="Placeholder Data" xfId="37" xr:uid="{B1643640-C832-40EA-A4E3-8EE5A581B8F8}"/>
    <cellStyle name="Table Header" xfId="10" xr:uid="{BC4A9EFD-A8ED-46CB-A8DE-8418845904EF}"/>
    <cellStyle name="Table Index" xfId="11" xr:uid="{FFC061E0-2FF9-4F90-BCD7-043B16EF0AD6}"/>
    <cellStyle name="Table Sub-Header" xfId="13" xr:uid="{49690FFA-8B9D-4C12-B177-F94ECEFE4430}"/>
    <cellStyle name="Table Value" xfId="12" xr:uid="{5D8C9982-78AF-4D0E-AFB8-92BE506E1328}"/>
    <cellStyle name="Title 2" xfId="18" xr:uid="{AA0689FC-5910-41C0-9231-BD59A9DFD47A}"/>
    <cellStyle name="Total 2" xfId="33" xr:uid="{5B8B7E34-50B1-4E9F-A8C3-D3522668419A}"/>
    <cellStyle name="Warning Text 2" xfId="30" xr:uid="{3A818BC3-9CF6-486E-B635-794C65E7316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62FEA366-9E10-41E2-8925-D6ED37F2853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29FD7667-60F1-485D-8558-6A96B6A663F5}"/>
            </a:ext>
          </a:extLst>
        </xdr:cNvPr>
        <xdr:cNvSpPr txBox="1"/>
      </xdr:nvSpPr>
      <xdr:spPr>
        <a:xfrm>
          <a:off x="100853" y="1476375"/>
          <a:ext cx="7205382" cy="1766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122318</xdr:rowOff>
    </xdr:to>
    <xdr:pic>
      <xdr:nvPicPr>
        <xdr:cNvPr id="2" name="Picture 1">
          <a:extLst>
            <a:ext uri="{FF2B5EF4-FFF2-40B4-BE49-F238E27FC236}">
              <a16:creationId xmlns:a16="http://schemas.microsoft.com/office/drawing/2014/main" id="{70E150C1-E6D1-45E0-AD1F-2928EBECB9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152400</xdr:colOff>
      <xdr:row>0</xdr:row>
      <xdr:rowOff>38100</xdr:rowOff>
    </xdr:from>
    <xdr:to>
      <xdr:col>5</xdr:col>
      <xdr:colOff>515409</xdr:colOff>
      <xdr:row>5</xdr:row>
      <xdr:rowOff>7108</xdr:rowOff>
    </xdr:to>
    <xdr:pic>
      <xdr:nvPicPr>
        <xdr:cNvPr id="2" name="Picture 1">
          <a:extLst>
            <a:ext uri="{FF2B5EF4-FFF2-40B4-BE49-F238E27FC236}">
              <a16:creationId xmlns:a16="http://schemas.microsoft.com/office/drawing/2014/main" id="{497A0E53-2194-4C91-8D70-43ABEB747D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572500" y="38100"/>
          <a:ext cx="1105959" cy="969133"/>
        </a:xfrm>
        <a:prstGeom prst="rect">
          <a:avLst/>
        </a:prstGeom>
        <a:noFill/>
        <a:ln w="9525">
          <a:noFill/>
          <a:miter lim="800000"/>
          <a:headEnd/>
          <a:tailEnd/>
        </a:ln>
      </xdr:spPr>
    </xdr:pic>
    <xdr:clientData/>
  </xdr:twoCellAnchor>
  <xdr:twoCellAnchor>
    <xdr:from>
      <xdr:col>17</xdr:col>
      <xdr:colOff>161925</xdr:colOff>
      <xdr:row>9</xdr:row>
      <xdr:rowOff>28575</xdr:rowOff>
    </xdr:from>
    <xdr:to>
      <xdr:col>36</xdr:col>
      <xdr:colOff>0</xdr:colOff>
      <xdr:row>60</xdr:row>
      <xdr:rowOff>105833</xdr:rowOff>
    </xdr:to>
    <xdr:sp macro="" textlink="">
      <xdr:nvSpPr>
        <xdr:cNvPr id="3" name="TextBox 2">
          <a:extLst>
            <a:ext uri="{FF2B5EF4-FFF2-40B4-BE49-F238E27FC236}">
              <a16:creationId xmlns:a16="http://schemas.microsoft.com/office/drawing/2014/main" id="{DBBD7567-C67A-4F84-BCE6-B753E02F06B8}"/>
            </a:ext>
          </a:extLst>
        </xdr:cNvPr>
        <xdr:cNvSpPr txBox="1"/>
      </xdr:nvSpPr>
      <xdr:spPr>
        <a:xfrm>
          <a:off x="17697450" y="1828800"/>
          <a:ext cx="10153650" cy="121168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As detailed in SVP's IRP Report Section 6.4 Model Constraints, SVP has opted to follow the long-term planning method for system reliability needs consistent with the CPUC‘s approach for its jurisdictional LSEs utilized in the current 2022-2023 CPUC IRP cycle.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For their 2022 IRPs, the CPUC directed LSEs to plan for their share of the “marginal reliability need” using marginal effective load carrying capability (ELCC) accreditation for all resource types. This represents a departure from the historical paradigm in the CPUC RA process to rely on “average” ELCCs, but provides a more accurate – and therefore economically efficient – long-term forecast of the marginal system reliability value of incremental resource changes on top of the larger CAISO fleet. It therefore represents a robust set of reliability planning inputs for SVP’s IRP process, consistent with the latest long-term planning guidance available from a California state agency.</a:t>
          </a: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 CRAT table includes both the modeled marginal reliability need framework and the estimated traditional total reliability need framework, and the difference in resource capacity accreditation (“CAISO Portfolio Effects”) for illustrative purposes. The marginal reliability need is not as high as peak load plus a margin as in the traditional PRM approach and it does not necessarily increase. However, it should not be directly interpreted as meaning there are lower capacity needs for the system, because the corresponding marginal ELCCs used for resource accreditation are also lower than the average ELCCs used in the traditional PRM approach. Hence, relative to the traditional PRM planning approach, the need declines but the resource contributions also decline accordingly. For more details on the marginal reliability framework, please refer to SVP's IRP Report  Section 6.4 Model Constraints. The total reliability need is estimated based on SVP’s coincident load with CAISO’s gross peak in the 2022 IEPR forecast and a perfect capacity (PCAP)-based PRM of 14%. The 14% PCAP PRM translates to about 22% ICAP PRM and is a more stringent target than previous CAISO studies to ensure a 1-day-in-10-years LOLE target.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t>Please see SVP's IRP Section 6.4 Model Constraints for additional details on this approach.</a:t>
          </a:r>
          <a:endParaRPr lang="en-US" sz="1200">
            <a:solidFill>
              <a:schemeClr val="dk1"/>
            </a:solidFill>
            <a:effectLst/>
            <a:latin typeface="+mn-lt"/>
            <a:ea typeface="+mn-ea"/>
            <a:cs typeface="+mn-cs"/>
          </a:endParaRPr>
        </a:p>
      </xdr:txBody>
    </xdr:sp>
    <xdr:clientData/>
  </xdr:twoCellAnchor>
  <xdr:twoCellAnchor editAs="oneCell">
    <xdr:from>
      <xdr:col>17</xdr:col>
      <xdr:colOff>267758</xdr:colOff>
      <xdr:row>17</xdr:row>
      <xdr:rowOff>26307</xdr:rowOff>
    </xdr:from>
    <xdr:to>
      <xdr:col>35</xdr:col>
      <xdr:colOff>267759</xdr:colOff>
      <xdr:row>26</xdr:row>
      <xdr:rowOff>133413</xdr:rowOff>
    </xdr:to>
    <xdr:pic>
      <xdr:nvPicPr>
        <xdr:cNvPr id="4" name="Picture 3">
          <a:extLst>
            <a:ext uri="{FF2B5EF4-FFF2-40B4-BE49-F238E27FC236}">
              <a16:creationId xmlns:a16="http://schemas.microsoft.com/office/drawing/2014/main" id="{BDBA3DFC-C61A-41DD-97EC-DC8972596D97}"/>
            </a:ext>
          </a:extLst>
        </xdr:cNvPr>
        <xdr:cNvPicPr>
          <a:picLocks noChangeAspect="1"/>
        </xdr:cNvPicPr>
      </xdr:nvPicPr>
      <xdr:blipFill>
        <a:blip xmlns:r="http://schemas.openxmlformats.org/officeDocument/2006/relationships" r:embed="rId2"/>
        <a:stretch>
          <a:fillRect/>
        </a:stretch>
      </xdr:blipFill>
      <xdr:spPr>
        <a:xfrm>
          <a:off x="17836091" y="3487057"/>
          <a:ext cx="9715501" cy="4319273"/>
        </a:xfrm>
        <a:prstGeom prst="rect">
          <a:avLst/>
        </a:prstGeom>
      </xdr:spPr>
    </xdr:pic>
    <xdr:clientData/>
  </xdr:twoCellAnchor>
  <xdr:twoCellAnchor editAs="oneCell">
    <xdr:from>
      <xdr:col>21</xdr:col>
      <xdr:colOff>285750</xdr:colOff>
      <xdr:row>42</xdr:row>
      <xdr:rowOff>39944</xdr:rowOff>
    </xdr:from>
    <xdr:to>
      <xdr:col>31</xdr:col>
      <xdr:colOff>323850</xdr:colOff>
      <xdr:row>59</xdr:row>
      <xdr:rowOff>85964</xdr:rowOff>
    </xdr:to>
    <xdr:pic>
      <xdr:nvPicPr>
        <xdr:cNvPr id="5" name="Picture 4">
          <a:extLst>
            <a:ext uri="{FF2B5EF4-FFF2-40B4-BE49-F238E27FC236}">
              <a16:creationId xmlns:a16="http://schemas.microsoft.com/office/drawing/2014/main" id="{70F9E3EE-E7D1-44BA-9E92-D77425F2B4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92975" y="10079294"/>
          <a:ext cx="5467350" cy="364647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104775</xdr:colOff>
      <xdr:row>0</xdr:row>
      <xdr:rowOff>45508</xdr:rowOff>
    </xdr:from>
    <xdr:ext cx="1102149" cy="961513"/>
    <xdr:pic>
      <xdr:nvPicPr>
        <xdr:cNvPr id="2" name="Picture 1">
          <a:extLst>
            <a:ext uri="{FF2B5EF4-FFF2-40B4-BE49-F238E27FC236}">
              <a16:creationId xmlns:a16="http://schemas.microsoft.com/office/drawing/2014/main" id="{C4C838F9-E564-4BDE-85F2-D343534C21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9925" y="45508"/>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19050</xdr:colOff>
      <xdr:row>0</xdr:row>
      <xdr:rowOff>64558</xdr:rowOff>
    </xdr:from>
    <xdr:ext cx="1102149" cy="961513"/>
    <xdr:pic>
      <xdr:nvPicPr>
        <xdr:cNvPr id="2" name="Picture 1">
          <a:extLst>
            <a:ext uri="{FF2B5EF4-FFF2-40B4-BE49-F238E27FC236}">
              <a16:creationId xmlns:a16="http://schemas.microsoft.com/office/drawing/2014/main" id="{36D11D31-5A97-416B-89DA-0FE1B760F6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91475" y="64558"/>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273474</xdr:colOff>
      <xdr:row>4</xdr:row>
      <xdr:rowOff>161413</xdr:rowOff>
    </xdr:to>
    <xdr:pic>
      <xdr:nvPicPr>
        <xdr:cNvPr id="2" name="Picture 1">
          <a:extLst>
            <a:ext uri="{FF2B5EF4-FFF2-40B4-BE49-F238E27FC236}">
              <a16:creationId xmlns:a16="http://schemas.microsoft.com/office/drawing/2014/main" id="{BEE0469F-68F5-417C-8FFB-52B91F235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96075" y="0"/>
          <a:ext cx="1102149" cy="96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bwong@santaclaraca.gov" TargetMode="External"/><Relationship Id="rId3" Type="http://schemas.openxmlformats.org/officeDocument/2006/relationships/hyperlink" Target="mailto:nathan.lee@ethree.com" TargetMode="External"/><Relationship Id="rId7" Type="http://schemas.openxmlformats.org/officeDocument/2006/relationships/hyperlink" Target="mailto:bwong@santaclaraca.gov" TargetMode="External"/><Relationship Id="rId2" Type="http://schemas.openxmlformats.org/officeDocument/2006/relationships/hyperlink" Target="mailto:nathan.lee@ethree.com" TargetMode="External"/><Relationship Id="rId1" Type="http://schemas.openxmlformats.org/officeDocument/2006/relationships/hyperlink" Target="mailto:nathan.lee@ethree.com" TargetMode="External"/><Relationship Id="rId6" Type="http://schemas.openxmlformats.org/officeDocument/2006/relationships/hyperlink" Target="mailto:bwong@santaclaraca.gov" TargetMode="External"/><Relationship Id="rId5" Type="http://schemas.openxmlformats.org/officeDocument/2006/relationships/hyperlink" Target="mailto:bwong@santaclaraca.gov" TargetMode="External"/><Relationship Id="rId10" Type="http://schemas.openxmlformats.org/officeDocument/2006/relationships/drawing" Target="../drawings/drawing2.xml"/><Relationship Id="rId4" Type="http://schemas.openxmlformats.org/officeDocument/2006/relationships/hyperlink" Target="mailto:nathan.lee@ethree.com"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DD6F-16B9-47DD-9EFD-A661784355D5}">
  <sheetPr>
    <pageSetUpPr fitToPage="1"/>
  </sheetPr>
  <dimension ref="A1:A17"/>
  <sheetViews>
    <sheetView view="pageBreakPreview" zoomScale="85" zoomScaleNormal="100" zoomScaleSheetLayoutView="85" workbookViewId="0"/>
  </sheetViews>
  <sheetFormatPr defaultRowHeight="15" x14ac:dyDescent="0.2"/>
  <cols>
    <col min="1" max="1" width="112" style="2" customWidth="1"/>
    <col min="2" max="2" width="16.7109375" style="2" customWidth="1"/>
    <col min="3" max="4" width="9.140625" style="2"/>
    <col min="5" max="5" width="13.28515625" style="2" customWidth="1"/>
    <col min="6" max="6" width="9.140625" style="2"/>
    <col min="7" max="7" width="16.140625" style="2" bestFit="1" customWidth="1"/>
    <col min="8" max="8" width="17.5703125" style="2" bestFit="1" customWidth="1"/>
    <col min="9" max="256" width="9.140625" style="2"/>
    <col min="257" max="257" width="107.140625" style="2" bestFit="1" customWidth="1"/>
    <col min="258" max="512" width="9.140625" style="2"/>
    <col min="513" max="513" width="107.140625" style="2" bestFit="1" customWidth="1"/>
    <col min="514" max="768" width="9.140625" style="2"/>
    <col min="769" max="769" width="107.140625" style="2" bestFit="1" customWidth="1"/>
    <col min="770" max="1024" width="9.140625" style="2"/>
    <col min="1025" max="1025" width="107.140625" style="2" bestFit="1" customWidth="1"/>
    <col min="1026" max="1280" width="9.140625" style="2"/>
    <col min="1281" max="1281" width="107.140625" style="2" bestFit="1" customWidth="1"/>
    <col min="1282" max="1536" width="9.140625" style="2"/>
    <col min="1537" max="1537" width="107.140625" style="2" bestFit="1" customWidth="1"/>
    <col min="1538" max="1792" width="9.140625" style="2"/>
    <col min="1793" max="1793" width="107.140625" style="2" bestFit="1" customWidth="1"/>
    <col min="1794" max="2048" width="9.140625" style="2"/>
    <col min="2049" max="2049" width="107.140625" style="2" bestFit="1" customWidth="1"/>
    <col min="2050" max="2304" width="9.140625" style="2"/>
    <col min="2305" max="2305" width="107.140625" style="2" bestFit="1" customWidth="1"/>
    <col min="2306" max="2560" width="9.140625" style="2"/>
    <col min="2561" max="2561" width="107.140625" style="2" bestFit="1" customWidth="1"/>
    <col min="2562" max="2816" width="9.140625" style="2"/>
    <col min="2817" max="2817" width="107.140625" style="2" bestFit="1" customWidth="1"/>
    <col min="2818" max="3072" width="9.140625" style="2"/>
    <col min="3073" max="3073" width="107.140625" style="2" bestFit="1" customWidth="1"/>
    <col min="3074" max="3328" width="9.140625" style="2"/>
    <col min="3329" max="3329" width="107.140625" style="2" bestFit="1" customWidth="1"/>
    <col min="3330" max="3584" width="9.140625" style="2"/>
    <col min="3585" max="3585" width="107.140625" style="2" bestFit="1" customWidth="1"/>
    <col min="3586" max="3840" width="9.140625" style="2"/>
    <col min="3841" max="3841" width="107.140625" style="2" bestFit="1" customWidth="1"/>
    <col min="3842" max="4096" width="9.140625" style="2"/>
    <col min="4097" max="4097" width="107.140625" style="2" bestFit="1" customWidth="1"/>
    <col min="4098" max="4352" width="9.140625" style="2"/>
    <col min="4353" max="4353" width="107.140625" style="2" bestFit="1" customWidth="1"/>
    <col min="4354" max="4608" width="9.140625" style="2"/>
    <col min="4609" max="4609" width="107.140625" style="2" bestFit="1" customWidth="1"/>
    <col min="4610" max="4864" width="9.140625" style="2"/>
    <col min="4865" max="4865" width="107.140625" style="2" bestFit="1" customWidth="1"/>
    <col min="4866" max="5120" width="9.140625" style="2"/>
    <col min="5121" max="5121" width="107.140625" style="2" bestFit="1" customWidth="1"/>
    <col min="5122" max="5376" width="9.140625" style="2"/>
    <col min="5377" max="5377" width="107.140625" style="2" bestFit="1" customWidth="1"/>
    <col min="5378" max="5632" width="9.140625" style="2"/>
    <col min="5633" max="5633" width="107.140625" style="2" bestFit="1" customWidth="1"/>
    <col min="5634" max="5888" width="9.140625" style="2"/>
    <col min="5889" max="5889" width="107.140625" style="2" bestFit="1" customWidth="1"/>
    <col min="5890" max="6144" width="9.140625" style="2"/>
    <col min="6145" max="6145" width="107.140625" style="2" bestFit="1" customWidth="1"/>
    <col min="6146" max="6400" width="9.140625" style="2"/>
    <col min="6401" max="6401" width="107.140625" style="2" bestFit="1" customWidth="1"/>
    <col min="6402" max="6656" width="9.140625" style="2"/>
    <col min="6657" max="6657" width="107.140625" style="2" bestFit="1" customWidth="1"/>
    <col min="6658" max="6912" width="9.140625" style="2"/>
    <col min="6913" max="6913" width="107.140625" style="2" bestFit="1" customWidth="1"/>
    <col min="6914" max="7168" width="9.140625" style="2"/>
    <col min="7169" max="7169" width="107.140625" style="2" bestFit="1" customWidth="1"/>
    <col min="7170" max="7424" width="9.140625" style="2"/>
    <col min="7425" max="7425" width="107.140625" style="2" bestFit="1" customWidth="1"/>
    <col min="7426" max="7680" width="9.140625" style="2"/>
    <col min="7681" max="7681" width="107.140625" style="2" bestFit="1" customWidth="1"/>
    <col min="7682" max="7936" width="9.140625" style="2"/>
    <col min="7937" max="7937" width="107.140625" style="2" bestFit="1" customWidth="1"/>
    <col min="7938" max="8192" width="9.140625" style="2"/>
    <col min="8193" max="8193" width="107.140625" style="2" bestFit="1" customWidth="1"/>
    <col min="8194" max="8448" width="9.140625" style="2"/>
    <col min="8449" max="8449" width="107.140625" style="2" bestFit="1" customWidth="1"/>
    <col min="8450" max="8704" width="9.140625" style="2"/>
    <col min="8705" max="8705" width="107.140625" style="2" bestFit="1" customWidth="1"/>
    <col min="8706" max="8960" width="9.140625" style="2"/>
    <col min="8961" max="8961" width="107.140625" style="2" bestFit="1" customWidth="1"/>
    <col min="8962" max="9216" width="9.140625" style="2"/>
    <col min="9217" max="9217" width="107.140625" style="2" bestFit="1" customWidth="1"/>
    <col min="9218" max="9472" width="9.140625" style="2"/>
    <col min="9473" max="9473" width="107.140625" style="2" bestFit="1" customWidth="1"/>
    <col min="9474" max="9728" width="9.140625" style="2"/>
    <col min="9729" max="9729" width="107.140625" style="2" bestFit="1" customWidth="1"/>
    <col min="9730" max="9984" width="9.140625" style="2"/>
    <col min="9985" max="9985" width="107.140625" style="2" bestFit="1" customWidth="1"/>
    <col min="9986" max="10240" width="9.140625" style="2"/>
    <col min="10241" max="10241" width="107.140625" style="2" bestFit="1" customWidth="1"/>
    <col min="10242" max="10496" width="9.140625" style="2"/>
    <col min="10497" max="10497" width="107.140625" style="2" bestFit="1" customWidth="1"/>
    <col min="10498" max="10752" width="9.140625" style="2"/>
    <col min="10753" max="10753" width="107.140625" style="2" bestFit="1" customWidth="1"/>
    <col min="10754" max="11008" width="9.140625" style="2"/>
    <col min="11009" max="11009" width="107.140625" style="2" bestFit="1" customWidth="1"/>
    <col min="11010" max="11264" width="9.140625" style="2"/>
    <col min="11265" max="11265" width="107.140625" style="2" bestFit="1" customWidth="1"/>
    <col min="11266" max="11520" width="9.140625" style="2"/>
    <col min="11521" max="11521" width="107.140625" style="2" bestFit="1" customWidth="1"/>
    <col min="11522" max="11776" width="9.140625" style="2"/>
    <col min="11777" max="11777" width="107.140625" style="2" bestFit="1" customWidth="1"/>
    <col min="11778" max="12032" width="9.140625" style="2"/>
    <col min="12033" max="12033" width="107.140625" style="2" bestFit="1" customWidth="1"/>
    <col min="12034" max="12288" width="9.140625" style="2"/>
    <col min="12289" max="12289" width="107.140625" style="2" bestFit="1" customWidth="1"/>
    <col min="12290" max="12544" width="9.140625" style="2"/>
    <col min="12545" max="12545" width="107.140625" style="2" bestFit="1" customWidth="1"/>
    <col min="12546" max="12800" width="9.140625" style="2"/>
    <col min="12801" max="12801" width="107.140625" style="2" bestFit="1" customWidth="1"/>
    <col min="12802" max="13056" width="9.140625" style="2"/>
    <col min="13057" max="13057" width="107.140625" style="2" bestFit="1" customWidth="1"/>
    <col min="13058" max="13312" width="9.140625" style="2"/>
    <col min="13313" max="13313" width="107.140625" style="2" bestFit="1" customWidth="1"/>
    <col min="13314" max="13568" width="9.140625" style="2"/>
    <col min="13569" max="13569" width="107.140625" style="2" bestFit="1" customWidth="1"/>
    <col min="13570" max="13824" width="9.140625" style="2"/>
    <col min="13825" max="13825" width="107.140625" style="2" bestFit="1" customWidth="1"/>
    <col min="13826" max="14080" width="9.140625" style="2"/>
    <col min="14081" max="14081" width="107.140625" style="2" bestFit="1" customWidth="1"/>
    <col min="14082" max="14336" width="9.140625" style="2"/>
    <col min="14337" max="14337" width="107.140625" style="2" bestFit="1" customWidth="1"/>
    <col min="14338" max="14592" width="9.140625" style="2"/>
    <col min="14593" max="14593" width="107.140625" style="2" bestFit="1" customWidth="1"/>
    <col min="14594" max="14848" width="9.140625" style="2"/>
    <col min="14849" max="14849" width="107.140625" style="2" bestFit="1" customWidth="1"/>
    <col min="14850" max="15104" width="9.140625" style="2"/>
    <col min="15105" max="15105" width="107.140625" style="2" bestFit="1" customWidth="1"/>
    <col min="15106" max="15360" width="9.140625" style="2"/>
    <col min="15361" max="15361" width="107.140625" style="2" bestFit="1" customWidth="1"/>
    <col min="15362" max="15616" width="9.140625" style="2"/>
    <col min="15617" max="15617" width="107.140625" style="2" bestFit="1" customWidth="1"/>
    <col min="15618" max="15872" width="9.140625" style="2"/>
    <col min="15873" max="15873" width="107.140625" style="2" bestFit="1" customWidth="1"/>
    <col min="15874" max="16128" width="9.140625" style="2"/>
    <col min="16129" max="16129" width="107.140625" style="2" bestFit="1" customWidth="1"/>
    <col min="16130" max="16384" width="9.140625" style="2"/>
  </cols>
  <sheetData>
    <row r="1" spans="1:1" ht="87" customHeight="1" x14ac:dyDescent="0.2">
      <c r="A1" s="1" t="s">
        <v>0</v>
      </c>
    </row>
    <row r="2" spans="1:1" ht="29.25" customHeight="1" x14ac:dyDescent="0.2">
      <c r="A2" s="3"/>
    </row>
    <row r="3" spans="1:1" ht="10.5" customHeight="1" x14ac:dyDescent="0.2"/>
    <row r="4" spans="1:1" ht="11.25" customHeight="1" x14ac:dyDescent="0.2"/>
    <row r="8" spans="1:1" x14ac:dyDescent="0.2">
      <c r="A8" s="4"/>
    </row>
    <row r="11" spans="1:1" ht="30.75" customHeight="1" x14ac:dyDescent="0.2"/>
    <row r="12" spans="1:1" ht="19.5" customHeight="1" x14ac:dyDescent="0.25">
      <c r="A12" s="5" t="s">
        <v>1</v>
      </c>
    </row>
    <row r="13" spans="1:1" ht="58.5" customHeight="1" x14ac:dyDescent="0.2">
      <c r="A13" s="6" t="s">
        <v>2</v>
      </c>
    </row>
    <row r="14" spans="1:1" ht="45.75" x14ac:dyDescent="0.2">
      <c r="A14" s="7" t="s">
        <v>3</v>
      </c>
    </row>
    <row r="15" spans="1:1" ht="51" customHeight="1" x14ac:dyDescent="0.25">
      <c r="A15" s="6" t="s">
        <v>4</v>
      </c>
    </row>
    <row r="16" spans="1:1" ht="65.25" customHeight="1" x14ac:dyDescent="0.2">
      <c r="A16" s="7" t="s">
        <v>5</v>
      </c>
    </row>
    <row r="17" spans="1:1" ht="45" customHeight="1" x14ac:dyDescent="0.2">
      <c r="A17" s="7" t="s">
        <v>6</v>
      </c>
    </row>
  </sheetData>
  <printOptions horizontalCentered="1"/>
  <pageMargins left="0.75" right="0.75" top="1" bottom="1" header="0.5" footer="0.5"/>
  <pageSetup scale="7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20C8-D985-46DE-A39B-FB3875060CFE}">
  <sheetPr>
    <tabColor theme="0"/>
    <pageSetUpPr fitToPage="1"/>
  </sheetPr>
  <dimension ref="A1:F35"/>
  <sheetViews>
    <sheetView tabSelected="1" view="pageBreakPreview" zoomScale="110" zoomScaleNormal="100" zoomScaleSheetLayoutView="110" workbookViewId="0">
      <pane xSplit="1" ySplit="8" topLeftCell="B9" activePane="bottomRight" state="frozen"/>
      <selection activeCell="C14" sqref="C14"/>
      <selection pane="topRight" activeCell="C14" sqref="C14"/>
      <selection pane="bottomLeft" activeCell="C14" sqref="C14"/>
      <selection pane="bottomRight" activeCell="E26" sqref="E26:E34"/>
    </sheetView>
  </sheetViews>
  <sheetFormatPr defaultColWidth="10.28515625" defaultRowHeight="12.75" x14ac:dyDescent="0.25"/>
  <cols>
    <col min="1" max="1" width="41.85546875" style="10" customWidth="1"/>
    <col min="2" max="6" width="27" style="10" customWidth="1"/>
    <col min="7" max="16384" width="10.28515625" style="10"/>
  </cols>
  <sheetData>
    <row r="1" spans="1:6" ht="15.75" x14ac:dyDescent="0.25">
      <c r="A1" s="8" t="s">
        <v>7</v>
      </c>
      <c r="B1" s="9"/>
      <c r="C1" s="9"/>
      <c r="D1" s="9"/>
      <c r="E1" s="9"/>
      <c r="F1" s="9"/>
    </row>
    <row r="2" spans="1:6" ht="15.75" x14ac:dyDescent="0.25">
      <c r="A2" s="8" t="s">
        <v>8</v>
      </c>
      <c r="B2" s="11"/>
      <c r="C2" s="9"/>
      <c r="D2" s="9"/>
      <c r="E2" s="9"/>
      <c r="F2" s="9"/>
    </row>
    <row r="3" spans="1:6" ht="15.75" x14ac:dyDescent="0.25">
      <c r="A3" s="12" t="s">
        <v>9</v>
      </c>
      <c r="B3" s="11"/>
      <c r="C3" s="9"/>
      <c r="D3" s="9"/>
      <c r="E3" s="9"/>
      <c r="F3" s="9"/>
    </row>
    <row r="4" spans="1:6" ht="15.75" x14ac:dyDescent="0.25">
      <c r="A4" s="13" t="s">
        <v>10</v>
      </c>
      <c r="B4" s="11"/>
      <c r="C4" s="9"/>
      <c r="D4" s="9"/>
      <c r="E4" s="9"/>
      <c r="F4" s="9"/>
    </row>
    <row r="5" spans="1:6" ht="13.5" x14ac:dyDescent="0.25">
      <c r="A5" s="14" t="s">
        <v>11</v>
      </c>
      <c r="B5" s="11"/>
      <c r="C5" s="9"/>
      <c r="D5" s="9"/>
      <c r="E5" s="9"/>
      <c r="F5" s="9"/>
    </row>
    <row r="6" spans="1:6" ht="13.5" x14ac:dyDescent="0.25">
      <c r="A6" s="15"/>
      <c r="B6" s="11"/>
      <c r="C6" s="9"/>
      <c r="D6" s="9"/>
      <c r="E6" s="9"/>
      <c r="F6" s="9"/>
    </row>
    <row r="7" spans="1:6" ht="13.5" x14ac:dyDescent="0.25">
      <c r="A7" s="11" t="s">
        <v>12</v>
      </c>
      <c r="B7" s="16" t="s">
        <v>414</v>
      </c>
      <c r="C7" s="9"/>
      <c r="D7" s="9"/>
      <c r="E7" s="9"/>
      <c r="F7" s="9"/>
    </row>
    <row r="8" spans="1:6" ht="13.5" x14ac:dyDescent="0.25">
      <c r="A8" s="11" t="s">
        <v>13</v>
      </c>
      <c r="B8" s="17" t="s">
        <v>415</v>
      </c>
      <c r="C8" s="9"/>
      <c r="D8" s="9"/>
      <c r="E8" s="9"/>
      <c r="F8" s="9"/>
    </row>
    <row r="9" spans="1:6" ht="13.5" x14ac:dyDescent="0.25">
      <c r="A9" s="18" t="s">
        <v>14</v>
      </c>
      <c r="B9" s="16" t="s">
        <v>416</v>
      </c>
      <c r="C9" s="9"/>
      <c r="D9" s="9"/>
      <c r="E9" s="9"/>
      <c r="F9" s="9"/>
    </row>
    <row r="10" spans="1:6" ht="13.5" x14ac:dyDescent="0.25">
      <c r="A10" s="11"/>
      <c r="B10" s="15"/>
      <c r="C10" s="9"/>
      <c r="D10" s="9"/>
      <c r="E10" s="9"/>
      <c r="F10" s="9"/>
    </row>
    <row r="11" spans="1:6" ht="13.5" x14ac:dyDescent="0.25">
      <c r="A11" s="11"/>
      <c r="B11" s="11"/>
      <c r="C11" s="9"/>
      <c r="D11" s="9"/>
      <c r="E11" s="9"/>
      <c r="F11" s="9"/>
    </row>
    <row r="12" spans="1:6" s="22" customFormat="1" ht="13.5" x14ac:dyDescent="0.25">
      <c r="A12" s="11" t="s">
        <v>15</v>
      </c>
      <c r="B12" s="19" t="s">
        <v>16</v>
      </c>
      <c r="C12" s="20" t="s">
        <v>17</v>
      </c>
      <c r="D12" s="20" t="s">
        <v>18</v>
      </c>
      <c r="E12" s="20" t="s">
        <v>19</v>
      </c>
      <c r="F12" s="21" t="s">
        <v>20</v>
      </c>
    </row>
    <row r="13" spans="1:6" ht="13.5" x14ac:dyDescent="0.25">
      <c r="A13" s="15" t="s">
        <v>21</v>
      </c>
      <c r="B13" s="16" t="s">
        <v>417</v>
      </c>
      <c r="C13" s="16" t="s">
        <v>417</v>
      </c>
      <c r="D13" s="16" t="s">
        <v>417</v>
      </c>
      <c r="E13" s="16" t="s">
        <v>417</v>
      </c>
      <c r="F13" s="16"/>
    </row>
    <row r="14" spans="1:6" ht="13.5" x14ac:dyDescent="0.25">
      <c r="A14" s="15" t="s">
        <v>22</v>
      </c>
      <c r="B14" s="16" t="s">
        <v>418</v>
      </c>
      <c r="C14" s="16" t="s">
        <v>418</v>
      </c>
      <c r="D14" s="16" t="s">
        <v>418</v>
      </c>
      <c r="E14" s="16" t="s">
        <v>418</v>
      </c>
      <c r="F14" s="16"/>
    </row>
    <row r="15" spans="1:6" ht="13.5" x14ac:dyDescent="0.25">
      <c r="A15" s="15" t="s">
        <v>23</v>
      </c>
      <c r="B15" s="281" t="s">
        <v>419</v>
      </c>
      <c r="C15" s="281" t="s">
        <v>419</v>
      </c>
      <c r="D15" s="281" t="s">
        <v>419</v>
      </c>
      <c r="E15" s="281" t="s">
        <v>419</v>
      </c>
      <c r="F15" s="23"/>
    </row>
    <row r="16" spans="1:6" ht="13.5" x14ac:dyDescent="0.25">
      <c r="A16" s="15" t="s">
        <v>24</v>
      </c>
      <c r="B16" s="16" t="s">
        <v>420</v>
      </c>
      <c r="C16" s="16" t="s">
        <v>420</v>
      </c>
      <c r="D16" s="16" t="s">
        <v>420</v>
      </c>
      <c r="E16" s="16" t="s">
        <v>420</v>
      </c>
      <c r="F16" s="16"/>
    </row>
    <row r="17" spans="1:6" ht="13.5" x14ac:dyDescent="0.25">
      <c r="A17" s="15" t="s">
        <v>25</v>
      </c>
      <c r="B17" s="16" t="s">
        <v>421</v>
      </c>
      <c r="C17" s="16" t="s">
        <v>421</v>
      </c>
      <c r="D17" s="16" t="s">
        <v>421</v>
      </c>
      <c r="E17" s="16" t="s">
        <v>421</v>
      </c>
      <c r="F17" s="16"/>
    </row>
    <row r="18" spans="1:6" ht="13.5" x14ac:dyDescent="0.25">
      <c r="A18" s="15" t="s">
        <v>26</v>
      </c>
      <c r="B18" s="16" t="s">
        <v>422</v>
      </c>
      <c r="C18" s="16" t="s">
        <v>422</v>
      </c>
      <c r="D18" s="16" t="s">
        <v>422</v>
      </c>
      <c r="E18" s="16" t="s">
        <v>422</v>
      </c>
      <c r="F18" s="16"/>
    </row>
    <row r="19" spans="1:6" ht="13.5" x14ac:dyDescent="0.25">
      <c r="A19" s="15" t="s">
        <v>27</v>
      </c>
      <c r="B19" s="16" t="s">
        <v>423</v>
      </c>
      <c r="C19" s="16" t="s">
        <v>423</v>
      </c>
      <c r="D19" s="16" t="s">
        <v>423</v>
      </c>
      <c r="E19" s="16" t="s">
        <v>423</v>
      </c>
      <c r="F19" s="16"/>
    </row>
    <row r="20" spans="1:6" ht="13.5" x14ac:dyDescent="0.25">
      <c r="A20" s="15" t="s">
        <v>28</v>
      </c>
      <c r="B20" s="16" t="s">
        <v>29</v>
      </c>
      <c r="C20" s="16" t="s">
        <v>29</v>
      </c>
      <c r="D20" s="16" t="s">
        <v>29</v>
      </c>
      <c r="E20" s="16" t="s">
        <v>29</v>
      </c>
      <c r="F20" s="16" t="s">
        <v>29</v>
      </c>
    </row>
    <row r="21" spans="1:6" ht="13.5" x14ac:dyDescent="0.25">
      <c r="A21" s="15" t="s">
        <v>30</v>
      </c>
      <c r="B21" s="16">
        <v>94104</v>
      </c>
      <c r="C21" s="16">
        <v>94104</v>
      </c>
      <c r="D21" s="16">
        <v>94104</v>
      </c>
      <c r="E21" s="16">
        <v>94104</v>
      </c>
      <c r="F21" s="16"/>
    </row>
    <row r="22" spans="1:6" ht="13.5" x14ac:dyDescent="0.25">
      <c r="A22" s="15" t="s">
        <v>31</v>
      </c>
      <c r="B22" s="24">
        <v>45412</v>
      </c>
      <c r="C22" s="24">
        <v>45412</v>
      </c>
      <c r="D22" s="24">
        <v>45412</v>
      </c>
      <c r="E22" s="24">
        <v>45412</v>
      </c>
      <c r="F22" s="24"/>
    </row>
    <row r="23" spans="1:6" ht="13.5" x14ac:dyDescent="0.25">
      <c r="A23" s="15" t="s">
        <v>32</v>
      </c>
      <c r="B23" s="24"/>
      <c r="C23" s="24"/>
      <c r="D23" s="24"/>
      <c r="E23" s="24"/>
      <c r="F23" s="24"/>
    </row>
    <row r="24" spans="1:6" ht="13.5" x14ac:dyDescent="0.25">
      <c r="A24" s="15"/>
      <c r="B24" s="25"/>
      <c r="C24" s="25"/>
      <c r="D24" s="25"/>
      <c r="E24" s="25"/>
      <c r="F24" s="25"/>
    </row>
    <row r="25" spans="1:6" ht="27" x14ac:dyDescent="0.25">
      <c r="A25" s="11" t="s">
        <v>33</v>
      </c>
      <c r="B25" s="15"/>
      <c r="C25" s="15"/>
      <c r="D25" s="15"/>
      <c r="E25" s="15"/>
      <c r="F25" s="15"/>
    </row>
    <row r="26" spans="1:6" ht="13.5" x14ac:dyDescent="0.25">
      <c r="A26" s="15" t="s">
        <v>21</v>
      </c>
      <c r="B26" s="16" t="s">
        <v>415</v>
      </c>
      <c r="C26" s="16" t="s">
        <v>415</v>
      </c>
      <c r="D26" s="16" t="s">
        <v>415</v>
      </c>
      <c r="E26" s="16" t="s">
        <v>415</v>
      </c>
      <c r="F26" s="16"/>
    </row>
    <row r="27" spans="1:6" ht="13.5" x14ac:dyDescent="0.25">
      <c r="A27" s="15" t="s">
        <v>22</v>
      </c>
      <c r="B27" s="16" t="s">
        <v>424</v>
      </c>
      <c r="C27" s="16" t="s">
        <v>424</v>
      </c>
      <c r="D27" s="16" t="s">
        <v>424</v>
      </c>
      <c r="E27" s="16" t="s">
        <v>424</v>
      </c>
      <c r="F27" s="16"/>
    </row>
    <row r="28" spans="1:6" ht="13.5" x14ac:dyDescent="0.25">
      <c r="A28" s="15" t="s">
        <v>23</v>
      </c>
      <c r="B28" s="281" t="s">
        <v>425</v>
      </c>
      <c r="C28" s="281" t="s">
        <v>425</v>
      </c>
      <c r="D28" s="281" t="s">
        <v>425</v>
      </c>
      <c r="E28" s="281" t="s">
        <v>425</v>
      </c>
      <c r="F28" s="23"/>
    </row>
    <row r="29" spans="1:6" ht="13.5" x14ac:dyDescent="0.25">
      <c r="A29" s="15" t="s">
        <v>24</v>
      </c>
      <c r="B29" s="16" t="s">
        <v>426</v>
      </c>
      <c r="C29" s="16" t="s">
        <v>426</v>
      </c>
      <c r="D29" s="16" t="s">
        <v>426</v>
      </c>
      <c r="E29" s="16" t="s">
        <v>426</v>
      </c>
      <c r="F29" s="16"/>
    </row>
    <row r="30" spans="1:6" ht="13.5" x14ac:dyDescent="0.25">
      <c r="A30" s="15" t="s">
        <v>25</v>
      </c>
      <c r="B30" s="16" t="s">
        <v>427</v>
      </c>
      <c r="C30" s="16" t="s">
        <v>427</v>
      </c>
      <c r="D30" s="16" t="s">
        <v>427</v>
      </c>
      <c r="E30" s="16" t="s">
        <v>427</v>
      </c>
      <c r="F30" s="16"/>
    </row>
    <row r="31" spans="1:6" ht="13.5" x14ac:dyDescent="0.25">
      <c r="A31" s="15" t="s">
        <v>26</v>
      </c>
      <c r="B31" s="16"/>
      <c r="C31" s="16"/>
      <c r="D31" s="16"/>
      <c r="E31" s="16"/>
      <c r="F31" s="16"/>
    </row>
    <row r="32" spans="1:6" ht="13.5" x14ac:dyDescent="0.25">
      <c r="A32" s="15" t="s">
        <v>27</v>
      </c>
      <c r="B32" s="16" t="s">
        <v>428</v>
      </c>
      <c r="C32" s="16" t="s">
        <v>428</v>
      </c>
      <c r="D32" s="16" t="s">
        <v>428</v>
      </c>
      <c r="E32" s="16" t="s">
        <v>428</v>
      </c>
      <c r="F32" s="16"/>
    </row>
    <row r="33" spans="1:6" ht="13.5" x14ac:dyDescent="0.25">
      <c r="A33" s="15" t="s">
        <v>28</v>
      </c>
      <c r="B33" s="16" t="s">
        <v>29</v>
      </c>
      <c r="C33" s="16" t="s">
        <v>29</v>
      </c>
      <c r="D33" s="16" t="s">
        <v>29</v>
      </c>
      <c r="E33" s="16" t="s">
        <v>29</v>
      </c>
      <c r="F33" s="16"/>
    </row>
    <row r="34" spans="1:6" ht="13.5" x14ac:dyDescent="0.25">
      <c r="A34" s="15" t="s">
        <v>30</v>
      </c>
      <c r="B34" s="16">
        <v>95050</v>
      </c>
      <c r="C34" s="16">
        <v>95050</v>
      </c>
      <c r="D34" s="16">
        <v>95050</v>
      </c>
      <c r="E34" s="16">
        <v>95050</v>
      </c>
      <c r="F34" s="16"/>
    </row>
    <row r="35" spans="1:6" x14ac:dyDescent="0.25">
      <c r="A35" s="26"/>
      <c r="B35" s="26"/>
    </row>
  </sheetData>
  <hyperlinks>
    <hyperlink ref="B15" r:id="rId1" xr:uid="{86711CCB-9CBB-494D-B8BB-F90969A60254}"/>
    <hyperlink ref="C15" r:id="rId2" xr:uid="{9DD4595B-CD79-4FB1-BFC3-8DE0E4A46537}"/>
    <hyperlink ref="D15" r:id="rId3" xr:uid="{567C2F92-7FF5-4370-8866-DF33390E13C2}"/>
    <hyperlink ref="E15" r:id="rId4" xr:uid="{8CEF5238-DE74-44E3-A753-1E7F68108FDB}"/>
    <hyperlink ref="B28" r:id="rId5" xr:uid="{319CD4D1-283B-4773-A024-29F075317E98}"/>
    <hyperlink ref="C28" r:id="rId6" xr:uid="{8A2EA780-34CF-4552-BB04-A13CE5FA6145}"/>
    <hyperlink ref="D28" r:id="rId7" xr:uid="{E5A33BA5-08AB-4B3C-BBB2-022E564396DB}"/>
    <hyperlink ref="E28" r:id="rId8" xr:uid="{E79D2E86-B968-421D-935E-68DEE954A54F}"/>
  </hyperlinks>
  <pageMargins left="0.25" right="0.25" top="0.75" bottom="0.75" header="0.3" footer="0.3"/>
  <pageSetup scale="75"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2DF1-ED64-45D0-8042-CF0BF9C9F49C}">
  <sheetPr codeName="Sheet98">
    <tabColor indexed="42"/>
    <pageSetUpPr fitToPage="1"/>
  </sheetPr>
  <dimension ref="A1:P116"/>
  <sheetViews>
    <sheetView zoomScale="90" zoomScaleNormal="90" workbookViewId="0"/>
  </sheetViews>
  <sheetFormatPr defaultColWidth="10.28515625" defaultRowHeight="15.75" x14ac:dyDescent="0.25"/>
  <cols>
    <col min="1" max="1" width="10.28515625" style="27"/>
    <col min="2" max="2" width="74" style="29" customWidth="1"/>
    <col min="3" max="3" width="7" style="29" customWidth="1"/>
    <col min="4" max="4" width="35" style="29" customWidth="1"/>
    <col min="5" max="7" width="11.140625" style="30" customWidth="1"/>
    <col min="8" max="8" width="10.5703125" style="30" customWidth="1"/>
    <col min="9" max="16" width="10.5703125" style="27" customWidth="1"/>
    <col min="17" max="129" width="8.140625" style="27" customWidth="1"/>
    <col min="130" max="16384" width="10.28515625" style="27"/>
  </cols>
  <sheetData>
    <row r="1" spans="1:16" x14ac:dyDescent="0.25">
      <c r="B1" s="28" t="s">
        <v>7</v>
      </c>
      <c r="C1" s="28"/>
      <c r="H1" s="27"/>
    </row>
    <row r="2" spans="1:16" x14ac:dyDescent="0.25">
      <c r="B2" s="28" t="s">
        <v>8</v>
      </c>
      <c r="C2" s="28"/>
      <c r="H2" s="27"/>
    </row>
    <row r="3" spans="1:16" s="31" customFormat="1" x14ac:dyDescent="0.25">
      <c r="B3" s="32" t="s">
        <v>9</v>
      </c>
      <c r="C3" s="33"/>
      <c r="D3" s="34"/>
    </row>
    <row r="4" spans="1:16" s="31" customFormat="1" x14ac:dyDescent="0.25">
      <c r="B4" s="35" t="s">
        <v>34</v>
      </c>
      <c r="C4" s="33"/>
      <c r="D4" s="36"/>
    </row>
    <row r="5" spans="1:16" s="31" customFormat="1" x14ac:dyDescent="0.25">
      <c r="B5" s="14" t="s">
        <v>35</v>
      </c>
      <c r="C5" s="33"/>
      <c r="D5" s="36"/>
    </row>
    <row r="6" spans="1:16" s="31" customFormat="1" x14ac:dyDescent="0.25">
      <c r="B6" s="37"/>
      <c r="C6" s="37"/>
      <c r="D6" s="37"/>
      <c r="E6" s="37"/>
      <c r="F6" s="37"/>
      <c r="G6" s="37"/>
      <c r="H6" s="37"/>
      <c r="I6" s="37"/>
      <c r="J6" s="37"/>
      <c r="K6" s="37"/>
      <c r="L6" s="37"/>
      <c r="M6" s="37"/>
      <c r="N6" s="37"/>
      <c r="O6" s="37"/>
      <c r="P6" s="37"/>
    </row>
    <row r="7" spans="1:16" s="31" customFormat="1" ht="15.75" customHeight="1" x14ac:dyDescent="0.25">
      <c r="B7" s="38" t="s">
        <v>36</v>
      </c>
      <c r="C7" s="29"/>
      <c r="D7" s="29"/>
      <c r="E7" s="37"/>
      <c r="F7" s="37"/>
      <c r="G7" s="37"/>
      <c r="H7" s="37"/>
      <c r="I7" s="37"/>
      <c r="J7" s="37"/>
      <c r="K7" s="37"/>
      <c r="L7" s="37"/>
      <c r="M7" s="37"/>
      <c r="N7" s="37"/>
      <c r="O7" s="37"/>
      <c r="P7" s="37"/>
    </row>
    <row r="8" spans="1:16" s="31" customFormat="1" x14ac:dyDescent="0.25">
      <c r="B8" s="28"/>
      <c r="C8" s="29"/>
      <c r="D8" s="28"/>
      <c r="E8" s="28"/>
      <c r="F8" s="28"/>
      <c r="G8" s="41" t="s">
        <v>37</v>
      </c>
      <c r="H8" s="42"/>
      <c r="I8" s="43"/>
      <c r="J8" s="44"/>
      <c r="K8" s="44"/>
      <c r="L8" s="45"/>
      <c r="M8" s="46"/>
      <c r="N8" s="46"/>
      <c r="O8" s="46"/>
      <c r="P8" s="28"/>
    </row>
    <row r="9" spans="1:16" s="31" customFormat="1" x14ac:dyDescent="0.25">
      <c r="B9" s="29"/>
      <c r="C9" s="29"/>
      <c r="D9" s="28"/>
      <c r="E9" s="47" t="s">
        <v>38</v>
      </c>
      <c r="G9" s="48" t="s">
        <v>39</v>
      </c>
      <c r="H9" s="49"/>
      <c r="J9" s="45"/>
      <c r="K9" s="45"/>
      <c r="L9" s="45"/>
      <c r="M9" s="46"/>
      <c r="N9" s="46"/>
      <c r="O9" s="46"/>
      <c r="P9" s="46"/>
    </row>
    <row r="10" spans="1:16" s="50" customFormat="1" ht="18.75" x14ac:dyDescent="0.3">
      <c r="B10" s="51" t="s">
        <v>40</v>
      </c>
      <c r="C10" s="52"/>
      <c r="D10" s="52"/>
      <c r="E10" s="53" t="s">
        <v>41</v>
      </c>
      <c r="F10" s="53" t="s">
        <v>42</v>
      </c>
      <c r="G10" s="53" t="s">
        <v>43</v>
      </c>
      <c r="H10" s="53" t="s">
        <v>44</v>
      </c>
      <c r="I10" s="53" t="s">
        <v>45</v>
      </c>
      <c r="J10" s="53" t="s">
        <v>46</v>
      </c>
      <c r="K10" s="53" t="s">
        <v>47</v>
      </c>
      <c r="L10" s="53" t="s">
        <v>48</v>
      </c>
      <c r="M10" s="53" t="s">
        <v>49</v>
      </c>
      <c r="N10" s="53" t="s">
        <v>50</v>
      </c>
      <c r="O10" s="53" t="s">
        <v>51</v>
      </c>
      <c r="P10" s="53" t="s">
        <v>52</v>
      </c>
    </row>
    <row r="11" spans="1:16" x14ac:dyDescent="0.25">
      <c r="A11" s="33">
        <v>1</v>
      </c>
      <c r="B11" s="28" t="s">
        <v>408</v>
      </c>
      <c r="C11" s="56"/>
      <c r="D11" s="54"/>
      <c r="E11" s="257">
        <v>715.29079999999999</v>
      </c>
      <c r="F11" s="257">
        <v>800.75639999999999</v>
      </c>
      <c r="G11" s="257">
        <v>875.09730000000002</v>
      </c>
      <c r="H11" s="257">
        <v>942.55110000000002</v>
      </c>
      <c r="I11" s="257">
        <v>1026.93</v>
      </c>
      <c r="J11" s="257">
        <v>1096.5550000000001</v>
      </c>
      <c r="K11" s="257">
        <v>1164.423</v>
      </c>
      <c r="L11" s="257">
        <v>1236.623</v>
      </c>
      <c r="M11" s="257">
        <v>1305.73</v>
      </c>
      <c r="N11" s="257">
        <v>1350.5440000000001</v>
      </c>
      <c r="O11" s="257">
        <v>1376.836</v>
      </c>
      <c r="P11" s="257">
        <v>1399.5650000000001</v>
      </c>
    </row>
    <row r="12" spans="1:16" x14ac:dyDescent="0.25">
      <c r="A12" s="33">
        <v>2</v>
      </c>
      <c r="B12" s="28" t="s">
        <v>53</v>
      </c>
      <c r="C12" s="28"/>
      <c r="D12" s="54"/>
      <c r="E12" s="257">
        <v>22.5</v>
      </c>
      <c r="F12" s="257">
        <v>23.06</v>
      </c>
      <c r="G12" s="257">
        <v>23.64</v>
      </c>
      <c r="H12" s="257">
        <v>24.23</v>
      </c>
      <c r="I12" s="257">
        <v>24.84</v>
      </c>
      <c r="J12" s="257">
        <v>25.46</v>
      </c>
      <c r="K12" s="257">
        <v>26.09</v>
      </c>
      <c r="L12" s="257">
        <v>26.75</v>
      </c>
      <c r="M12" s="257">
        <v>27.41</v>
      </c>
      <c r="N12" s="257">
        <v>28.1</v>
      </c>
      <c r="O12" s="257">
        <v>28.8</v>
      </c>
      <c r="P12" s="257">
        <v>29.52</v>
      </c>
    </row>
    <row r="13" spans="1:16" x14ac:dyDescent="0.25">
      <c r="A13" s="33" t="s">
        <v>54</v>
      </c>
      <c r="B13" s="28" t="s">
        <v>55</v>
      </c>
      <c r="C13" s="28"/>
      <c r="D13" s="54"/>
      <c r="E13" s="257">
        <v>15.328955089999999</v>
      </c>
      <c r="F13" s="257">
        <v>15.7127</v>
      </c>
      <c r="G13" s="257">
        <v>16.10754</v>
      </c>
      <c r="H13" s="257">
        <v>16.514589999999998</v>
      </c>
      <c r="I13" s="257">
        <v>16.92164</v>
      </c>
      <c r="J13" s="257">
        <v>17.342980000000001</v>
      </c>
      <c r="K13" s="257">
        <v>17.764330000000001</v>
      </c>
      <c r="L13" s="257">
        <v>18.207229999999999</v>
      </c>
      <c r="M13" s="257">
        <v>18.650120000000001</v>
      </c>
      <c r="N13" s="257">
        <v>19.111789999999999</v>
      </c>
      <c r="O13" s="257">
        <v>19.57893</v>
      </c>
      <c r="P13" s="257">
        <v>20.05865</v>
      </c>
    </row>
    <row r="14" spans="1:16" x14ac:dyDescent="0.25">
      <c r="A14" s="33">
        <v>3</v>
      </c>
      <c r="B14" s="28" t="s">
        <v>56</v>
      </c>
      <c r="C14" s="28"/>
      <c r="D14" s="54"/>
      <c r="E14" s="257"/>
      <c r="F14" s="257"/>
      <c r="G14" s="257"/>
      <c r="H14" s="257"/>
      <c r="I14" s="257"/>
      <c r="J14" s="257"/>
      <c r="K14" s="257"/>
      <c r="L14" s="257"/>
      <c r="M14" s="257"/>
      <c r="N14" s="257"/>
      <c r="O14" s="257"/>
      <c r="P14" s="257"/>
    </row>
    <row r="15" spans="1:16" x14ac:dyDescent="0.25">
      <c r="A15" s="33">
        <v>4</v>
      </c>
      <c r="B15" s="28" t="s">
        <v>57</v>
      </c>
      <c r="C15" s="28"/>
      <c r="D15" s="54"/>
      <c r="E15" s="257">
        <v>1.3014749999999999</v>
      </c>
      <c r="F15" s="257">
        <v>2.6606269999999999</v>
      </c>
      <c r="G15" s="257">
        <v>3.583199</v>
      </c>
      <c r="H15" s="257">
        <v>4.5780626959999999</v>
      </c>
      <c r="I15" s="257">
        <v>5.6387260000000001</v>
      </c>
      <c r="J15" s="257">
        <v>4.7013720000000001</v>
      </c>
      <c r="K15" s="257">
        <v>5.5480689999999999</v>
      </c>
      <c r="L15" s="257">
        <v>9.8346499999999999</v>
      </c>
      <c r="M15" s="257">
        <v>11.47939</v>
      </c>
      <c r="N15" s="257">
        <v>13.39479</v>
      </c>
      <c r="O15" s="257">
        <v>15.40686</v>
      </c>
      <c r="P15" s="257">
        <v>10.708399999999999</v>
      </c>
    </row>
    <row r="16" spans="1:16" x14ac:dyDescent="0.25">
      <c r="A16" s="33">
        <v>5</v>
      </c>
      <c r="B16" s="28" t="s">
        <v>58</v>
      </c>
      <c r="C16" s="28"/>
      <c r="D16" s="54"/>
      <c r="E16" s="257">
        <v>15.628769999999999</v>
      </c>
      <c r="F16" s="257">
        <v>24.88636</v>
      </c>
      <c r="G16" s="257">
        <v>29.739229999999999</v>
      </c>
      <c r="H16" s="257">
        <v>36.243244500000003</v>
      </c>
      <c r="I16" s="257">
        <v>40.270580000000002</v>
      </c>
      <c r="J16" s="257">
        <v>40.510309999999997</v>
      </c>
      <c r="K16" s="257">
        <v>40.599310000000003</v>
      </c>
      <c r="L16" s="257">
        <v>51.005969999999998</v>
      </c>
      <c r="M16" s="257">
        <v>54.4908</v>
      </c>
      <c r="N16" s="257">
        <v>63.134909999999998</v>
      </c>
      <c r="O16" s="257">
        <v>61.439070000000001</v>
      </c>
      <c r="P16" s="257">
        <v>58.83775</v>
      </c>
    </row>
    <row r="17" spans="1:16" x14ac:dyDescent="0.25">
      <c r="A17" s="33">
        <v>6</v>
      </c>
      <c r="B17" s="28" t="s">
        <v>59</v>
      </c>
      <c r="C17" s="28"/>
      <c r="D17" s="54"/>
      <c r="E17" s="257">
        <v>8</v>
      </c>
      <c r="F17" s="257">
        <v>8</v>
      </c>
      <c r="G17" s="257">
        <v>8</v>
      </c>
      <c r="H17" s="257">
        <v>8</v>
      </c>
      <c r="I17" s="257">
        <v>8</v>
      </c>
      <c r="J17" s="257">
        <v>8</v>
      </c>
      <c r="K17" s="257">
        <v>8</v>
      </c>
      <c r="L17" s="257">
        <v>8</v>
      </c>
      <c r="M17" s="257">
        <v>8</v>
      </c>
      <c r="N17" s="257">
        <v>8</v>
      </c>
      <c r="O17" s="257">
        <v>8</v>
      </c>
      <c r="P17" s="257">
        <v>8</v>
      </c>
    </row>
    <row r="18" spans="1:16" x14ac:dyDescent="0.25">
      <c r="A18" s="33">
        <v>7</v>
      </c>
      <c r="B18" s="38" t="s">
        <v>410</v>
      </c>
      <c r="C18" s="58"/>
      <c r="D18" s="59"/>
      <c r="E18" s="259">
        <f>E11-E16-E17</f>
        <v>691.66202999999996</v>
      </c>
      <c r="F18" s="259">
        <f t="shared" ref="F18:P18" si="0">F11-F16-F17</f>
        <v>767.87004000000002</v>
      </c>
      <c r="G18" s="259">
        <f>G11-G16-G17</f>
        <v>837.35807</v>
      </c>
      <c r="H18" s="259">
        <f>H11-H16-H17</f>
        <v>898.30785549999996</v>
      </c>
      <c r="I18" s="259">
        <f t="shared" si="0"/>
        <v>978.65942000000007</v>
      </c>
      <c r="J18" s="259">
        <f t="shared" si="0"/>
        <v>1048.0446900000002</v>
      </c>
      <c r="K18" s="259">
        <f t="shared" si="0"/>
        <v>1115.8236899999999</v>
      </c>
      <c r="L18" s="259">
        <f t="shared" si="0"/>
        <v>1177.6170300000001</v>
      </c>
      <c r="M18" s="259">
        <f t="shared" si="0"/>
        <v>1243.2392</v>
      </c>
      <c r="N18" s="259">
        <f t="shared" si="0"/>
        <v>1279.4090900000001</v>
      </c>
      <c r="O18" s="259">
        <f t="shared" si="0"/>
        <v>1307.3969300000001</v>
      </c>
      <c r="P18" s="259">
        <f t="shared" si="0"/>
        <v>1332.7272500000001</v>
      </c>
    </row>
    <row r="19" spans="1:16" x14ac:dyDescent="0.25">
      <c r="A19" s="33" t="s">
        <v>411</v>
      </c>
      <c r="B19" s="38" t="s">
        <v>409</v>
      </c>
      <c r="C19" s="58"/>
      <c r="D19" s="59"/>
      <c r="E19" s="259">
        <v>637.44095549999997</v>
      </c>
      <c r="F19" s="259">
        <v>718.53679999999997</v>
      </c>
      <c r="G19" s="259">
        <v>797.75229999999999</v>
      </c>
      <c r="H19" s="259">
        <v>850.49279999999999</v>
      </c>
      <c r="I19" s="259">
        <v>866.05409999999995</v>
      </c>
      <c r="J19" s="259">
        <v>959.56330000000003</v>
      </c>
      <c r="K19" s="259">
        <v>1017.896</v>
      </c>
      <c r="L19" s="259">
        <v>1092.748</v>
      </c>
      <c r="M19" s="259">
        <v>1171</v>
      </c>
      <c r="N19" s="259">
        <v>1171.123</v>
      </c>
      <c r="O19" s="259">
        <v>1152.394</v>
      </c>
      <c r="P19" s="259">
        <v>1218.616</v>
      </c>
    </row>
    <row r="20" spans="1:16" ht="173.25" x14ac:dyDescent="0.25">
      <c r="A20" s="33">
        <v>8</v>
      </c>
      <c r="B20" s="28" t="s">
        <v>60</v>
      </c>
      <c r="C20" s="61">
        <v>0.14000000000000001</v>
      </c>
      <c r="D20" s="54" t="s">
        <v>412</v>
      </c>
      <c r="E20" s="257">
        <f>E19*$C$20</f>
        <v>89.24173377000001</v>
      </c>
      <c r="F20" s="257">
        <f>F19*$C$20</f>
        <v>100.595152</v>
      </c>
      <c r="G20" s="257">
        <f t="shared" ref="G20:P20" si="1">G19*$C$20</f>
        <v>111.68532200000001</v>
      </c>
      <c r="H20" s="257">
        <f t="shared" si="1"/>
        <v>119.06899200000001</v>
      </c>
      <c r="I20" s="257">
        <f t="shared" si="1"/>
        <v>121.247574</v>
      </c>
      <c r="J20" s="257">
        <f t="shared" si="1"/>
        <v>134.33886200000001</v>
      </c>
      <c r="K20" s="257">
        <f t="shared" si="1"/>
        <v>142.50544000000002</v>
      </c>
      <c r="L20" s="257">
        <f t="shared" si="1"/>
        <v>152.98472000000001</v>
      </c>
      <c r="M20" s="257">
        <f t="shared" si="1"/>
        <v>163.94000000000003</v>
      </c>
      <c r="N20" s="257">
        <f t="shared" si="1"/>
        <v>163.95722000000004</v>
      </c>
      <c r="O20" s="257">
        <f t="shared" si="1"/>
        <v>161.33516000000003</v>
      </c>
      <c r="P20" s="257">
        <f t="shared" si="1"/>
        <v>170.60624000000001</v>
      </c>
    </row>
    <row r="21" spans="1:16" x14ac:dyDescent="0.25">
      <c r="A21" s="33">
        <v>9</v>
      </c>
      <c r="B21" s="28" t="s">
        <v>61</v>
      </c>
      <c r="C21" s="28"/>
      <c r="D21" s="54"/>
      <c r="E21" s="257">
        <v>0</v>
      </c>
      <c r="F21" s="257">
        <v>0</v>
      </c>
      <c r="G21" s="257">
        <v>0</v>
      </c>
      <c r="H21" s="257">
        <v>0</v>
      </c>
      <c r="I21" s="257">
        <v>0</v>
      </c>
      <c r="J21" s="257">
        <v>0</v>
      </c>
      <c r="K21" s="257">
        <v>0</v>
      </c>
      <c r="L21" s="257">
        <v>0</v>
      </c>
      <c r="M21" s="257">
        <v>0</v>
      </c>
      <c r="N21" s="257">
        <v>0</v>
      </c>
      <c r="O21" s="257">
        <v>0</v>
      </c>
      <c r="P21" s="257">
        <v>0</v>
      </c>
    </row>
    <row r="22" spans="1:16" ht="31.5" x14ac:dyDescent="0.25">
      <c r="A22" s="33" t="s">
        <v>62</v>
      </c>
      <c r="B22" s="28" t="s">
        <v>413</v>
      </c>
      <c r="C22" s="28"/>
      <c r="D22" s="54" t="s">
        <v>407</v>
      </c>
      <c r="E22" s="260">
        <f>E19+E20+E21</f>
        <v>726.68268926999997</v>
      </c>
      <c r="F22" s="260">
        <f t="shared" ref="F22:P22" si="2">F19+F20+F21</f>
        <v>819.13195199999996</v>
      </c>
      <c r="G22" s="260">
        <f t="shared" si="2"/>
        <v>909.43762200000003</v>
      </c>
      <c r="H22" s="260">
        <f t="shared" si="2"/>
        <v>969.56179199999997</v>
      </c>
      <c r="I22" s="260">
        <f t="shared" si="2"/>
        <v>987.30167399999993</v>
      </c>
      <c r="J22" s="260">
        <f t="shared" si="2"/>
        <v>1093.9021620000001</v>
      </c>
      <c r="K22" s="260">
        <f t="shared" si="2"/>
        <v>1160.4014400000001</v>
      </c>
      <c r="L22" s="260">
        <f t="shared" si="2"/>
        <v>1245.73272</v>
      </c>
      <c r="M22" s="260">
        <f t="shared" si="2"/>
        <v>1334.94</v>
      </c>
      <c r="N22" s="260">
        <f t="shared" si="2"/>
        <v>1335.0802200000001</v>
      </c>
      <c r="O22" s="260">
        <f t="shared" si="2"/>
        <v>1313.7291600000001</v>
      </c>
      <c r="P22" s="260">
        <f t="shared" si="2"/>
        <v>1389.2222400000001</v>
      </c>
    </row>
    <row r="23" spans="1:16" x14ac:dyDescent="0.25">
      <c r="A23" s="33" t="s">
        <v>63</v>
      </c>
      <c r="B23" s="28" t="s">
        <v>64</v>
      </c>
      <c r="C23" s="28"/>
      <c r="D23" s="54" t="s">
        <v>407</v>
      </c>
      <c r="E23" s="261">
        <v>91.955837379146928</v>
      </c>
      <c r="F23" s="261">
        <v>92.529037201398864</v>
      </c>
      <c r="G23" s="261">
        <v>84.860023340541829</v>
      </c>
      <c r="H23" s="261">
        <v>116.16450476273782</v>
      </c>
      <c r="I23" s="261">
        <v>124.62530756299353</v>
      </c>
      <c r="J23" s="261">
        <v>211.97663119922848</v>
      </c>
      <c r="K23" s="261">
        <v>251.22929494605793</v>
      </c>
      <c r="L23" s="261">
        <v>308.68449291812942</v>
      </c>
      <c r="M23" s="261">
        <v>341.80925182699161</v>
      </c>
      <c r="N23" s="261">
        <v>379.15391619629054</v>
      </c>
      <c r="O23" s="261">
        <v>343.37753809015589</v>
      </c>
      <c r="P23" s="261">
        <v>441.84855844810733</v>
      </c>
    </row>
    <row r="24" spans="1:16" ht="31.5" x14ac:dyDescent="0.25">
      <c r="A24" s="33">
        <v>10</v>
      </c>
      <c r="B24" s="38" t="s">
        <v>65</v>
      </c>
      <c r="C24" s="65"/>
      <c r="D24" s="59" t="s">
        <v>407</v>
      </c>
      <c r="E24" s="260">
        <f t="shared" ref="E24:P24" si="3">E22-E23</f>
        <v>634.72685189085303</v>
      </c>
      <c r="F24" s="260">
        <f t="shared" si="3"/>
        <v>726.60291479860109</v>
      </c>
      <c r="G24" s="260">
        <f>G22-G23</f>
        <v>824.5775986594582</v>
      </c>
      <c r="H24" s="260">
        <f t="shared" si="3"/>
        <v>853.39728723726216</v>
      </c>
      <c r="I24" s="260">
        <f>I22-I23</f>
        <v>862.67636643700644</v>
      </c>
      <c r="J24" s="260">
        <f t="shared" si="3"/>
        <v>881.92553080077164</v>
      </c>
      <c r="K24" s="260">
        <f t="shared" si="3"/>
        <v>909.17214505394213</v>
      </c>
      <c r="L24" s="260">
        <f t="shared" si="3"/>
        <v>937.04822708187055</v>
      </c>
      <c r="M24" s="260">
        <f t="shared" si="3"/>
        <v>993.13074817300844</v>
      </c>
      <c r="N24" s="260">
        <f t="shared" si="3"/>
        <v>955.92630380370952</v>
      </c>
      <c r="O24" s="260">
        <f t="shared" si="3"/>
        <v>970.3516219098442</v>
      </c>
      <c r="P24" s="260">
        <f t="shared" si="3"/>
        <v>947.37368155189279</v>
      </c>
    </row>
    <row r="25" spans="1:16" x14ac:dyDescent="0.25">
      <c r="A25" s="66"/>
      <c r="B25" s="67"/>
      <c r="C25" s="68"/>
      <c r="D25" s="69"/>
      <c r="E25" s="70"/>
      <c r="F25" s="70"/>
      <c r="G25" s="70"/>
      <c r="H25" s="71"/>
      <c r="I25" s="71"/>
      <c r="J25" s="71"/>
      <c r="K25" s="71"/>
      <c r="L25" s="71"/>
      <c r="M25" s="71"/>
      <c r="N25" s="71"/>
      <c r="O25" s="71"/>
      <c r="P25" s="72"/>
    </row>
    <row r="26" spans="1:16" ht="15.75" customHeight="1" x14ac:dyDescent="0.3">
      <c r="B26" s="51" t="s">
        <v>66</v>
      </c>
      <c r="C26" s="52"/>
      <c r="D26" s="33"/>
      <c r="E26" s="73" t="s">
        <v>67</v>
      </c>
      <c r="F26" s="74"/>
      <c r="G26" s="74"/>
      <c r="H26" s="74"/>
      <c r="I26" s="74"/>
      <c r="J26" s="74"/>
      <c r="K26" s="74"/>
      <c r="L26" s="74"/>
      <c r="M26" s="74"/>
      <c r="N26" s="74"/>
      <c r="O26" s="74"/>
      <c r="P26" s="74"/>
    </row>
    <row r="27" spans="1:16" x14ac:dyDescent="0.25">
      <c r="A27" s="75"/>
      <c r="B27" s="38" t="s">
        <v>68</v>
      </c>
      <c r="C27" s="76"/>
      <c r="D27" s="38"/>
      <c r="E27" s="77"/>
      <c r="F27" s="77"/>
      <c r="G27" s="77"/>
      <c r="H27" s="75"/>
      <c r="I27" s="75"/>
      <c r="J27" s="75"/>
      <c r="K27" s="75"/>
      <c r="L27" s="75"/>
      <c r="M27" s="75"/>
      <c r="N27" s="75"/>
      <c r="O27" s="75"/>
      <c r="P27" s="75"/>
    </row>
    <row r="28" spans="1:16" x14ac:dyDescent="0.25">
      <c r="A28" s="75"/>
      <c r="B28" s="78" t="s">
        <v>69</v>
      </c>
      <c r="D28" s="79" t="s">
        <v>70</v>
      </c>
      <c r="E28" s="80">
        <v>2024</v>
      </c>
      <c r="F28" s="80">
        <v>2025</v>
      </c>
      <c r="G28" s="80">
        <v>2026</v>
      </c>
      <c r="H28" s="80">
        <v>2027</v>
      </c>
      <c r="I28" s="80">
        <v>2028</v>
      </c>
      <c r="J28" s="80">
        <v>2029</v>
      </c>
      <c r="K28" s="80">
        <v>2030</v>
      </c>
      <c r="L28" s="80">
        <v>2031</v>
      </c>
      <c r="M28" s="80">
        <v>2032</v>
      </c>
      <c r="N28" s="80">
        <v>2033</v>
      </c>
      <c r="O28" s="80">
        <v>2034</v>
      </c>
      <c r="P28" s="80">
        <v>2035</v>
      </c>
    </row>
    <row r="29" spans="1:16" x14ac:dyDescent="0.25">
      <c r="A29" s="81" t="s">
        <v>71</v>
      </c>
      <c r="B29" s="82" t="s">
        <v>142</v>
      </c>
      <c r="C29" s="83"/>
      <c r="D29" s="84" t="s">
        <v>192</v>
      </c>
      <c r="E29" s="85">
        <v>125.35621232400001</v>
      </c>
      <c r="F29" s="85">
        <v>127.498024986</v>
      </c>
      <c r="G29" s="85">
        <v>129.639837648</v>
      </c>
      <c r="H29" s="85">
        <v>129.20371073820002</v>
      </c>
      <c r="I29" s="85">
        <v>128.76758382840001</v>
      </c>
      <c r="J29" s="85">
        <v>127.23979665940001</v>
      </c>
      <c r="K29" s="85">
        <v>125.71200949040001</v>
      </c>
      <c r="L29" s="85">
        <v>127.54899455500001</v>
      </c>
      <c r="M29" s="85">
        <v>129.3859794718</v>
      </c>
      <c r="N29" s="85">
        <v>131.22296453640001</v>
      </c>
      <c r="O29" s="85">
        <v>133.059949601</v>
      </c>
      <c r="P29" s="85">
        <v>134.89693466560001</v>
      </c>
    </row>
    <row r="30" spans="1:16" x14ac:dyDescent="0.25">
      <c r="A30" s="81" t="s">
        <v>72</v>
      </c>
      <c r="B30" s="82" t="s">
        <v>143</v>
      </c>
      <c r="C30" s="83"/>
      <c r="D30" s="84" t="s">
        <v>193</v>
      </c>
      <c r="E30" s="85">
        <v>19.8520733565</v>
      </c>
      <c r="F30" s="85">
        <v>20.206036545749999</v>
      </c>
      <c r="G30" s="85">
        <v>20.559999710250001</v>
      </c>
      <c r="H30" s="85">
        <v>20.447034596999998</v>
      </c>
      <c r="I30" s="85">
        <v>20.334069508500001</v>
      </c>
      <c r="J30" s="85">
        <v>19.9438211115</v>
      </c>
      <c r="K30" s="85">
        <v>19.5535727145</v>
      </c>
      <c r="L30" s="85">
        <v>19.790800994249999</v>
      </c>
      <c r="M30" s="85">
        <v>20.028029274000001</v>
      </c>
      <c r="N30" s="85">
        <v>20.265257578500002</v>
      </c>
      <c r="O30" s="85">
        <v>20.502485858250001</v>
      </c>
      <c r="P30" s="85">
        <v>20.739714138</v>
      </c>
    </row>
    <row r="31" spans="1:16" x14ac:dyDescent="0.25">
      <c r="A31" s="81" t="s">
        <v>73</v>
      </c>
      <c r="B31" s="82" t="s">
        <v>144</v>
      </c>
      <c r="C31" s="83"/>
      <c r="D31" s="84" t="s">
        <v>193</v>
      </c>
      <c r="E31" s="85">
        <v>19.8520733565</v>
      </c>
      <c r="F31" s="85">
        <v>20.206036545749999</v>
      </c>
      <c r="G31" s="85">
        <v>20.559999710250001</v>
      </c>
      <c r="H31" s="85">
        <v>20.447034596999998</v>
      </c>
      <c r="I31" s="85">
        <v>20.334069508500001</v>
      </c>
      <c r="J31" s="85">
        <v>19.9438211115</v>
      </c>
      <c r="K31" s="85">
        <v>19.5535727145</v>
      </c>
      <c r="L31" s="85">
        <v>19.790800994249999</v>
      </c>
      <c r="M31" s="85">
        <v>20.028029274000001</v>
      </c>
      <c r="N31" s="85">
        <v>20.265257578500002</v>
      </c>
      <c r="O31" s="85">
        <v>20.502485858250001</v>
      </c>
      <c r="P31" s="85">
        <v>20.739714138</v>
      </c>
    </row>
    <row r="32" spans="1:16" x14ac:dyDescent="0.25">
      <c r="A32" s="81" t="s">
        <v>74</v>
      </c>
      <c r="B32" s="82" t="s">
        <v>145</v>
      </c>
      <c r="C32" s="83"/>
      <c r="D32" s="84" t="s">
        <v>193</v>
      </c>
      <c r="E32" s="85">
        <v>7.8205137464999996</v>
      </c>
      <c r="F32" s="85">
        <v>7.9599537907499993</v>
      </c>
      <c r="G32" s="85">
        <v>8.0993938252499991</v>
      </c>
      <c r="H32" s="85">
        <v>8.0548924169999996</v>
      </c>
      <c r="I32" s="85">
        <v>8.0103910185</v>
      </c>
      <c r="J32" s="85">
        <v>7.8566568014999998</v>
      </c>
      <c r="K32" s="85">
        <v>7.7029225845000004</v>
      </c>
      <c r="L32" s="85">
        <v>7.7963761492499994</v>
      </c>
      <c r="M32" s="85">
        <v>7.8898297140000002</v>
      </c>
      <c r="N32" s="85">
        <v>7.9832832885</v>
      </c>
      <c r="O32" s="85">
        <v>8.076736853249999</v>
      </c>
      <c r="P32" s="85">
        <v>8.1701904180000007</v>
      </c>
    </row>
    <row r="33" spans="1:16" x14ac:dyDescent="0.25">
      <c r="A33" s="81" t="s">
        <v>75</v>
      </c>
      <c r="B33" s="82" t="s">
        <v>146</v>
      </c>
      <c r="C33" s="86"/>
      <c r="D33" s="84" t="s">
        <v>193</v>
      </c>
      <c r="E33" s="85">
        <v>7.8525979054599997</v>
      </c>
      <c r="F33" s="85">
        <v>7.9926100114299992</v>
      </c>
      <c r="G33" s="85">
        <v>8.1326221076099987</v>
      </c>
      <c r="H33" s="85">
        <v>8.0879381294799995</v>
      </c>
      <c r="I33" s="85">
        <v>8.0432541611400001</v>
      </c>
      <c r="J33" s="85">
        <v>7.8888892396599992</v>
      </c>
      <c r="K33" s="85">
        <v>7.7345243181800001</v>
      </c>
      <c r="L33" s="85">
        <v>7.8283612821699995</v>
      </c>
      <c r="M33" s="85">
        <v>7.9221982461599998</v>
      </c>
      <c r="N33" s="85">
        <v>8.0160352199399991</v>
      </c>
      <c r="O33" s="85">
        <v>8.1098721839299994</v>
      </c>
      <c r="P33" s="85">
        <v>8.2037091479199997</v>
      </c>
    </row>
    <row r="34" spans="1:16" x14ac:dyDescent="0.25">
      <c r="A34" s="81" t="s">
        <v>76</v>
      </c>
      <c r="B34" s="82" t="s">
        <v>147</v>
      </c>
      <c r="C34" s="86"/>
      <c r="D34" s="84" t="s">
        <v>193</v>
      </c>
      <c r="E34" s="85">
        <v>7.9568714220799999</v>
      </c>
      <c r="F34" s="85">
        <v>8.0987427286399996</v>
      </c>
      <c r="G34" s="85">
        <v>8.2406140252799993</v>
      </c>
      <c r="H34" s="85">
        <v>8.19533669504</v>
      </c>
      <c r="I34" s="85">
        <v>8.1500593747199996</v>
      </c>
      <c r="J34" s="85">
        <v>7.9936446636800005</v>
      </c>
      <c r="K34" s="85">
        <v>7.8372299526400004</v>
      </c>
      <c r="L34" s="85">
        <v>7.9323129641599994</v>
      </c>
      <c r="M34" s="85">
        <v>8.0273959756799993</v>
      </c>
      <c r="N34" s="85">
        <v>8.12247899712</v>
      </c>
      <c r="O34" s="85">
        <v>8.2175620086399999</v>
      </c>
      <c r="P34" s="85">
        <v>8.3126450201599997</v>
      </c>
    </row>
    <row r="35" spans="1:16" x14ac:dyDescent="0.25">
      <c r="A35" s="81" t="s">
        <v>77</v>
      </c>
      <c r="B35" s="82" t="s">
        <v>148</v>
      </c>
      <c r="C35" s="86"/>
      <c r="D35" s="84" t="s">
        <v>192</v>
      </c>
      <c r="E35" s="85">
        <v>66.070696482000002</v>
      </c>
      <c r="F35" s="85">
        <v>67.199567973000001</v>
      </c>
      <c r="G35" s="85">
        <v>68.328439463999999</v>
      </c>
      <c r="H35" s="85">
        <v>0</v>
      </c>
      <c r="I35" s="85">
        <v>0</v>
      </c>
      <c r="J35" s="85">
        <v>0</v>
      </c>
      <c r="K35" s="85">
        <v>0</v>
      </c>
      <c r="L35" s="85">
        <v>0</v>
      </c>
      <c r="M35" s="85">
        <v>0</v>
      </c>
      <c r="N35" s="85">
        <v>0</v>
      </c>
      <c r="O35" s="85">
        <v>0</v>
      </c>
      <c r="P35" s="85">
        <v>0</v>
      </c>
    </row>
    <row r="36" spans="1:16" x14ac:dyDescent="0.25">
      <c r="A36" s="81" t="s">
        <v>78</v>
      </c>
      <c r="B36" s="82" t="s">
        <v>149</v>
      </c>
      <c r="C36" s="86"/>
      <c r="D36" s="84" t="s">
        <v>194</v>
      </c>
      <c r="E36" s="85">
        <v>0</v>
      </c>
      <c r="F36" s="85">
        <v>0</v>
      </c>
      <c r="G36" s="85">
        <v>0</v>
      </c>
      <c r="H36" s="85">
        <v>68.098572845100009</v>
      </c>
      <c r="I36" s="85">
        <v>67.868706226200004</v>
      </c>
      <c r="J36" s="85">
        <v>67.063465221700014</v>
      </c>
      <c r="K36" s="85">
        <v>66.258224217200009</v>
      </c>
      <c r="L36" s="85">
        <v>67.226432177500001</v>
      </c>
      <c r="M36" s="85">
        <v>68.194640059899996</v>
      </c>
      <c r="N36" s="85">
        <v>69.162848020200002</v>
      </c>
      <c r="O36" s="85">
        <v>70.131055980500008</v>
      </c>
      <c r="P36" s="85">
        <v>71.0992639408</v>
      </c>
    </row>
    <row r="37" spans="1:16" x14ac:dyDescent="0.25">
      <c r="A37" s="81" t="s">
        <v>79</v>
      </c>
      <c r="B37" s="82" t="s">
        <v>150</v>
      </c>
      <c r="C37" s="86"/>
      <c r="D37" s="84" t="s">
        <v>195</v>
      </c>
      <c r="E37" s="85">
        <v>51.78768941380001</v>
      </c>
      <c r="F37" s="85">
        <v>51.542160314199997</v>
      </c>
      <c r="G37" s="85">
        <v>51.296631214600005</v>
      </c>
      <c r="H37" s="85">
        <v>48.617171847400002</v>
      </c>
      <c r="I37" s="85">
        <v>45.937712571600002</v>
      </c>
      <c r="J37" s="85">
        <v>45.014032032000003</v>
      </c>
      <c r="K37" s="85">
        <v>44.090351492400004</v>
      </c>
      <c r="L37" s="85">
        <v>43.129723691000002</v>
      </c>
      <c r="M37" s="85">
        <v>42.169095981000005</v>
      </c>
      <c r="N37" s="85">
        <v>41.208468179600004</v>
      </c>
      <c r="O37" s="85">
        <v>40.247840378200003</v>
      </c>
      <c r="P37" s="85">
        <v>39.287212668200006</v>
      </c>
    </row>
    <row r="38" spans="1:16" x14ac:dyDescent="0.25">
      <c r="A38" s="81" t="s">
        <v>80</v>
      </c>
      <c r="B38" s="82" t="s">
        <v>151</v>
      </c>
      <c r="C38" s="86"/>
      <c r="D38" s="84" t="s">
        <v>196</v>
      </c>
      <c r="E38" s="85">
        <v>0</v>
      </c>
      <c r="F38" s="85">
        <v>45.074999999999996</v>
      </c>
      <c r="G38" s="85">
        <v>45.9</v>
      </c>
      <c r="H38" s="85">
        <v>42.274999999999999</v>
      </c>
      <c r="I38" s="85">
        <v>38.65</v>
      </c>
      <c r="J38" s="85">
        <v>37.950000000000003</v>
      </c>
      <c r="K38" s="85">
        <v>37.25</v>
      </c>
      <c r="L38" s="85">
        <v>33.81</v>
      </c>
      <c r="M38" s="85">
        <v>30.37</v>
      </c>
      <c r="N38" s="85">
        <v>26.93</v>
      </c>
      <c r="O38" s="85">
        <v>23.49</v>
      </c>
      <c r="P38" s="85">
        <v>20.05</v>
      </c>
    </row>
    <row r="39" spans="1:16" x14ac:dyDescent="0.25">
      <c r="A39" s="81"/>
      <c r="B39" s="87"/>
      <c r="D39" s="28"/>
      <c r="E39" s="88"/>
      <c r="F39" s="88"/>
      <c r="G39" s="88"/>
      <c r="H39" s="89"/>
      <c r="I39" s="89"/>
      <c r="J39" s="89"/>
      <c r="K39" s="89"/>
      <c r="L39" s="89"/>
      <c r="M39" s="89"/>
      <c r="N39" s="89"/>
      <c r="O39" s="89"/>
      <c r="P39" s="90"/>
    </row>
    <row r="40" spans="1:16" x14ac:dyDescent="0.25">
      <c r="A40" s="81"/>
      <c r="B40" s="38" t="s">
        <v>81</v>
      </c>
      <c r="C40" s="76"/>
      <c r="D40" s="38"/>
      <c r="E40" s="91"/>
      <c r="F40" s="91"/>
      <c r="G40" s="91"/>
      <c r="H40" s="92"/>
      <c r="I40" s="92"/>
      <c r="J40" s="92"/>
      <c r="K40" s="92"/>
      <c r="L40" s="92"/>
      <c r="M40" s="92"/>
      <c r="N40" s="92"/>
      <c r="O40" s="92"/>
      <c r="P40" s="93"/>
    </row>
    <row r="41" spans="1:16" x14ac:dyDescent="0.25">
      <c r="A41" s="81"/>
      <c r="B41" s="78" t="s">
        <v>82</v>
      </c>
      <c r="D41" s="94" t="s">
        <v>70</v>
      </c>
      <c r="E41" s="95"/>
      <c r="F41" s="95"/>
      <c r="G41" s="95"/>
      <c r="H41" s="96"/>
      <c r="I41" s="96"/>
      <c r="J41" s="96"/>
      <c r="K41" s="96"/>
      <c r="L41" s="96"/>
      <c r="M41" s="96"/>
      <c r="N41" s="96"/>
      <c r="O41" s="96"/>
      <c r="P41" s="97"/>
    </row>
    <row r="42" spans="1:16" x14ac:dyDescent="0.25">
      <c r="A42" s="81" t="s">
        <v>83</v>
      </c>
      <c r="B42" s="82" t="s">
        <v>152</v>
      </c>
      <c r="C42" s="83"/>
      <c r="D42" s="84" t="s">
        <v>195</v>
      </c>
      <c r="E42" s="85">
        <v>40.795554024000005</v>
      </c>
      <c r="F42" s="85">
        <v>40.602139416</v>
      </c>
      <c r="G42" s="85">
        <v>40.408724808000002</v>
      </c>
      <c r="H42" s="85">
        <v>38.297990951999999</v>
      </c>
      <c r="I42" s="85">
        <v>36.187257168000002</v>
      </c>
      <c r="J42" s="85">
        <v>35.459631360000003</v>
      </c>
      <c r="K42" s="85">
        <v>34.732005551999997</v>
      </c>
      <c r="L42" s="85">
        <v>33.975274679999998</v>
      </c>
      <c r="M42" s="85">
        <v>33.218543879999999</v>
      </c>
      <c r="N42" s="85">
        <v>32.461813008</v>
      </c>
      <c r="O42" s="85">
        <v>31.705082136000001</v>
      </c>
      <c r="P42" s="85">
        <v>30.948351336000002</v>
      </c>
    </row>
    <row r="43" spans="1:16" x14ac:dyDescent="0.25">
      <c r="A43" s="81" t="s">
        <v>84</v>
      </c>
      <c r="B43" s="82" t="s">
        <v>153</v>
      </c>
      <c r="C43" s="83"/>
      <c r="D43" s="84" t="s">
        <v>195</v>
      </c>
      <c r="E43" s="85">
        <v>71.392219542000007</v>
      </c>
      <c r="F43" s="85">
        <v>71.053743978</v>
      </c>
      <c r="G43" s="85">
        <v>70.715268413999993</v>
      </c>
      <c r="H43" s="85">
        <v>67.021484165999993</v>
      </c>
      <c r="I43" s="85">
        <v>63.327700044000004</v>
      </c>
      <c r="J43" s="85">
        <v>62.054354880000005</v>
      </c>
      <c r="K43" s="85">
        <v>60.781009716</v>
      </c>
      <c r="L43" s="85">
        <v>59.456730690000001</v>
      </c>
      <c r="M43" s="85">
        <v>58.132451790000005</v>
      </c>
      <c r="N43" s="85">
        <v>56.808172763999998</v>
      </c>
      <c r="O43" s="85">
        <v>55.483893738000006</v>
      </c>
      <c r="P43" s="85">
        <v>54.159614838000003</v>
      </c>
    </row>
    <row r="44" spans="1:16" x14ac:dyDescent="0.25">
      <c r="A44" s="81" t="s">
        <v>85</v>
      </c>
      <c r="B44" s="82" t="s">
        <v>154</v>
      </c>
      <c r="C44" s="83"/>
      <c r="D44" s="84" t="s">
        <v>195</v>
      </c>
      <c r="E44" s="85">
        <v>13.598518008000001</v>
      </c>
      <c r="F44" s="85">
        <v>13.534046472</v>
      </c>
      <c r="G44" s="85">
        <v>13.469574936000001</v>
      </c>
      <c r="H44" s="85">
        <v>12.765996983999999</v>
      </c>
      <c r="I44" s="85">
        <v>12.062419056</v>
      </c>
      <c r="J44" s="85">
        <v>11.819877120000001</v>
      </c>
      <c r="K44" s="85">
        <v>11.577335183999999</v>
      </c>
      <c r="L44" s="85">
        <v>11.325091560000001</v>
      </c>
      <c r="M44" s="85">
        <v>11.072847960000001</v>
      </c>
      <c r="N44" s="85">
        <v>10.820604335999999</v>
      </c>
      <c r="O44" s="85">
        <v>10.568360712</v>
      </c>
      <c r="P44" s="85">
        <v>10.316117112000001</v>
      </c>
    </row>
    <row r="45" spans="1:16" x14ac:dyDescent="0.25">
      <c r="A45" s="81" t="s">
        <v>86</v>
      </c>
      <c r="B45" s="82" t="s">
        <v>155</v>
      </c>
      <c r="C45" s="83"/>
      <c r="D45" s="84" t="s">
        <v>195</v>
      </c>
      <c r="E45" s="85">
        <v>21.825621402840003</v>
      </c>
      <c r="F45" s="85">
        <v>21.722144587559999</v>
      </c>
      <c r="G45" s="85">
        <v>21.618667772280002</v>
      </c>
      <c r="H45" s="85">
        <v>20.48942515932</v>
      </c>
      <c r="I45" s="85">
        <v>19.360182584880004</v>
      </c>
      <c r="J45" s="85">
        <v>18.970902777600003</v>
      </c>
      <c r="K45" s="85">
        <v>18.581622970320002</v>
      </c>
      <c r="L45" s="85">
        <v>18.176771953800003</v>
      </c>
      <c r="M45" s="85">
        <v>17.771920975800001</v>
      </c>
      <c r="N45" s="85">
        <v>17.367069959280002</v>
      </c>
      <c r="O45" s="85">
        <v>16.962218942760003</v>
      </c>
      <c r="P45" s="85">
        <v>16.557367964760001</v>
      </c>
    </row>
    <row r="46" spans="1:16" x14ac:dyDescent="0.25">
      <c r="A46" s="81"/>
      <c r="B46" s="98"/>
      <c r="C46" s="99"/>
      <c r="D46" s="100"/>
      <c r="E46" s="101"/>
      <c r="F46" s="101"/>
      <c r="G46" s="101"/>
      <c r="H46" s="102"/>
      <c r="I46" s="102"/>
      <c r="J46" s="102"/>
      <c r="K46" s="102"/>
      <c r="L46" s="102"/>
      <c r="M46" s="102"/>
      <c r="N46" s="102"/>
      <c r="O46" s="102"/>
      <c r="P46" s="103"/>
    </row>
    <row r="47" spans="1:16" ht="31.5" x14ac:dyDescent="0.25">
      <c r="A47" s="81">
        <v>11</v>
      </c>
      <c r="B47" s="104" t="s">
        <v>87</v>
      </c>
      <c r="C47" s="105"/>
      <c r="D47" s="106"/>
      <c r="E47" s="107">
        <f>SUM(E29:E38,E42:E45)</f>
        <v>454.16064098368008</v>
      </c>
      <c r="F47" s="107">
        <f>SUM(F29:F38,F42:F45)</f>
        <v>502.69020734908003</v>
      </c>
      <c r="G47" s="107">
        <f t="shared" ref="G47:P47" si="4">SUM(G29:G38,G42:G45)</f>
        <v>506.96977363551991</v>
      </c>
      <c r="H47" s="107">
        <f>SUM(H29:H38,H42:H45)</f>
        <v>492.00158912754</v>
      </c>
      <c r="I47" s="107">
        <f>SUM(I29:I38,I42:I45)</f>
        <v>477.03340505044002</v>
      </c>
      <c r="J47" s="107">
        <f t="shared" si="4"/>
        <v>469.19889297854002</v>
      </c>
      <c r="K47" s="107">
        <f t="shared" si="4"/>
        <v>461.36438090664001</v>
      </c>
      <c r="L47" s="107">
        <f t="shared" si="4"/>
        <v>457.78767169137996</v>
      </c>
      <c r="M47" s="107">
        <f t="shared" si="4"/>
        <v>454.21096260234009</v>
      </c>
      <c r="N47" s="107">
        <f t="shared" si="4"/>
        <v>450.63425346603998</v>
      </c>
      <c r="O47" s="107">
        <f t="shared" si="4"/>
        <v>447.05754425078004</v>
      </c>
      <c r="P47" s="107">
        <f t="shared" si="4"/>
        <v>443.48083538743998</v>
      </c>
    </row>
    <row r="48" spans="1:16" x14ac:dyDescent="0.25">
      <c r="A48" s="75"/>
      <c r="B48" s="76"/>
      <c r="C48" s="76"/>
      <c r="D48" s="38"/>
      <c r="E48" s="88"/>
      <c r="F48" s="88"/>
      <c r="G48" s="88"/>
      <c r="H48" s="89"/>
      <c r="I48" s="89"/>
      <c r="J48" s="89"/>
      <c r="K48" s="89"/>
      <c r="L48" s="89"/>
      <c r="M48" s="89"/>
      <c r="N48" s="89"/>
      <c r="O48" s="89"/>
      <c r="P48" s="90"/>
    </row>
    <row r="49" spans="1:16" x14ac:dyDescent="0.25">
      <c r="A49" s="75"/>
      <c r="B49" s="38" t="s">
        <v>88</v>
      </c>
      <c r="C49" s="76"/>
      <c r="D49" s="28"/>
      <c r="E49" s="108"/>
      <c r="F49" s="108"/>
      <c r="G49" s="108"/>
      <c r="H49" s="92"/>
      <c r="I49" s="92"/>
      <c r="J49" s="92"/>
      <c r="K49" s="92"/>
      <c r="L49" s="92"/>
      <c r="M49" s="92"/>
      <c r="N49" s="92"/>
      <c r="O49" s="92"/>
      <c r="P49" s="93"/>
    </row>
    <row r="50" spans="1:16" x14ac:dyDescent="0.25">
      <c r="A50" s="75"/>
      <c r="B50" s="28" t="s">
        <v>89</v>
      </c>
      <c r="D50" s="94" t="s">
        <v>70</v>
      </c>
      <c r="E50" s="109"/>
      <c r="F50" s="109"/>
      <c r="G50" s="109"/>
      <c r="H50" s="96"/>
      <c r="I50" s="96"/>
      <c r="J50" s="96"/>
      <c r="K50" s="96"/>
      <c r="L50" s="96"/>
      <c r="M50" s="96"/>
      <c r="N50" s="96"/>
      <c r="O50" s="96"/>
      <c r="P50" s="97"/>
    </row>
    <row r="51" spans="1:16" x14ac:dyDescent="0.25">
      <c r="A51" s="81" t="s">
        <v>90</v>
      </c>
      <c r="B51" s="82" t="s">
        <v>156</v>
      </c>
      <c r="C51" s="83"/>
      <c r="D51" s="84" t="s">
        <v>197</v>
      </c>
      <c r="E51" s="85">
        <v>2.5194679847999999</v>
      </c>
      <c r="F51" s="85">
        <v>2.5075230089999998</v>
      </c>
      <c r="G51" s="85">
        <v>2.4955780332000002</v>
      </c>
      <c r="H51" s="85">
        <v>2.3652224999999998</v>
      </c>
      <c r="I51" s="85">
        <v>2.2348669605999998</v>
      </c>
      <c r="J51" s="85">
        <v>2.1899299619999999</v>
      </c>
      <c r="K51" s="85">
        <v>2.1449929571999999</v>
      </c>
      <c r="L51" s="85">
        <v>2.0982584732</v>
      </c>
      <c r="M51" s="85">
        <v>2.0515239892000001</v>
      </c>
      <c r="N51" s="85">
        <v>2.0047895051999998</v>
      </c>
      <c r="O51" s="85">
        <v>1.9580550212000001</v>
      </c>
      <c r="P51" s="85">
        <v>1.9113205371999999</v>
      </c>
    </row>
    <row r="52" spans="1:16" x14ac:dyDescent="0.25">
      <c r="A52" s="81" t="s">
        <v>91</v>
      </c>
      <c r="B52" s="82" t="s">
        <v>157</v>
      </c>
      <c r="C52" s="83"/>
      <c r="D52" s="84" t="s">
        <v>197</v>
      </c>
      <c r="E52" s="85">
        <v>1.9911924396</v>
      </c>
      <c r="F52" s="85">
        <v>1.9817520555000001</v>
      </c>
      <c r="G52" s="85">
        <v>1.9723116714000002</v>
      </c>
      <c r="H52" s="85">
        <v>1.8692887499999999</v>
      </c>
      <c r="I52" s="85">
        <v>1.7662658237</v>
      </c>
      <c r="J52" s="85">
        <v>1.7307510990000001</v>
      </c>
      <c r="K52" s="85">
        <v>1.6952363694000001</v>
      </c>
      <c r="L52" s="85">
        <v>1.6583010514000001</v>
      </c>
      <c r="M52" s="85">
        <v>1.6213657334000002</v>
      </c>
      <c r="N52" s="85">
        <v>1.5844304154</v>
      </c>
      <c r="O52" s="85">
        <v>1.5474950974000001</v>
      </c>
      <c r="P52" s="85">
        <v>1.5105597794000001</v>
      </c>
    </row>
    <row r="53" spans="1:16" x14ac:dyDescent="0.25">
      <c r="A53" s="81" t="s">
        <v>92</v>
      </c>
      <c r="B53" s="82" t="s">
        <v>158</v>
      </c>
      <c r="C53" s="83"/>
      <c r="D53" s="84" t="s">
        <v>197</v>
      </c>
      <c r="E53" s="85">
        <v>7.1926747307999994</v>
      </c>
      <c r="F53" s="85">
        <v>7.1585737514999996</v>
      </c>
      <c r="G53" s="85">
        <v>7.1244727721999999</v>
      </c>
      <c r="H53" s="85">
        <v>6.7523287499999993</v>
      </c>
      <c r="I53" s="85">
        <v>6.3801847100999991</v>
      </c>
      <c r="J53" s="85">
        <v>6.2518968269999995</v>
      </c>
      <c r="K53" s="85">
        <v>6.1236089262000002</v>
      </c>
      <c r="L53" s="85">
        <v>5.9901895121999997</v>
      </c>
      <c r="M53" s="85">
        <v>5.8567700982000002</v>
      </c>
      <c r="N53" s="85">
        <v>5.7233506841999997</v>
      </c>
      <c r="O53" s="85">
        <v>5.5899312702000001</v>
      </c>
      <c r="P53" s="85">
        <v>5.4565118561999997</v>
      </c>
    </row>
    <row r="54" spans="1:16" x14ac:dyDescent="0.25">
      <c r="A54" s="81" t="s">
        <v>93</v>
      </c>
      <c r="B54" s="82" t="s">
        <v>159</v>
      </c>
      <c r="C54" s="83"/>
      <c r="D54" s="84" t="s">
        <v>198</v>
      </c>
      <c r="E54" s="85">
        <v>27.388983089999996</v>
      </c>
      <c r="F54" s="85">
        <v>25.214464485000001</v>
      </c>
      <c r="G54" s="85">
        <v>23.039945985000003</v>
      </c>
      <c r="H54" s="85">
        <v>0</v>
      </c>
      <c r="I54" s="85">
        <v>0</v>
      </c>
      <c r="J54" s="85">
        <v>0</v>
      </c>
      <c r="K54" s="85">
        <v>0</v>
      </c>
      <c r="L54" s="85">
        <v>0</v>
      </c>
      <c r="M54" s="85">
        <v>0</v>
      </c>
      <c r="N54" s="85">
        <v>0</v>
      </c>
      <c r="O54" s="85">
        <v>0</v>
      </c>
      <c r="P54" s="85">
        <v>0</v>
      </c>
    </row>
    <row r="55" spans="1:16" x14ac:dyDescent="0.25">
      <c r="A55" s="81" t="s">
        <v>94</v>
      </c>
      <c r="B55" s="82" t="s">
        <v>160</v>
      </c>
      <c r="C55" s="83"/>
      <c r="D55" s="84" t="s">
        <v>198</v>
      </c>
      <c r="E55" s="85">
        <v>4.5648305149999997</v>
      </c>
      <c r="F55" s="85">
        <v>4.2024107475000001</v>
      </c>
      <c r="G55" s="85">
        <v>3.8399909975000002</v>
      </c>
      <c r="H55" s="85">
        <v>4.0084787400000002</v>
      </c>
      <c r="I55" s="85">
        <v>4.1769664825000001</v>
      </c>
      <c r="J55" s="85">
        <v>3.3508561275000002</v>
      </c>
      <c r="K55" s="85">
        <v>2.5247457550000001</v>
      </c>
      <c r="L55" s="85">
        <v>2.6645084725000001</v>
      </c>
      <c r="M55" s="85">
        <v>2.8042711899999997</v>
      </c>
      <c r="N55" s="85">
        <v>2.94403389</v>
      </c>
      <c r="O55" s="85">
        <v>3.0837966075000001</v>
      </c>
      <c r="P55" s="85">
        <v>3.2235593250000001</v>
      </c>
    </row>
    <row r="56" spans="1:16" x14ac:dyDescent="0.25">
      <c r="A56" s="81" t="s">
        <v>95</v>
      </c>
      <c r="B56" s="82" t="s">
        <v>161</v>
      </c>
      <c r="C56" s="83"/>
      <c r="D56" s="84" t="s">
        <v>188</v>
      </c>
      <c r="E56" s="85">
        <v>10.368043871999999</v>
      </c>
      <c r="F56" s="85">
        <v>10.539144503999999</v>
      </c>
      <c r="G56" s="85">
        <v>10.710245135999999</v>
      </c>
      <c r="H56" s="85">
        <v>10.92022032</v>
      </c>
      <c r="I56" s="85">
        <v>11.130195504</v>
      </c>
      <c r="J56" s="85">
        <v>11.073670812</v>
      </c>
      <c r="K56" s="85">
        <v>11.01714612</v>
      </c>
      <c r="L56" s="85">
        <v>11.104616664</v>
      </c>
      <c r="M56" s="85">
        <v>11.192087208</v>
      </c>
      <c r="N56" s="85">
        <v>11.279557751999999</v>
      </c>
      <c r="O56" s="85">
        <v>11.367028295999999</v>
      </c>
      <c r="P56" s="85">
        <v>11.454498839999999</v>
      </c>
    </row>
    <row r="57" spans="1:16" x14ac:dyDescent="0.25">
      <c r="A57" s="81" t="s">
        <v>96</v>
      </c>
      <c r="B57" s="82" t="s">
        <v>162</v>
      </c>
      <c r="C57" s="83"/>
      <c r="D57" s="84" t="s">
        <v>188</v>
      </c>
      <c r="E57" s="85">
        <v>10.368043871999999</v>
      </c>
      <c r="F57" s="85">
        <v>10.539144503999999</v>
      </c>
      <c r="G57" s="85">
        <v>10.710245135999999</v>
      </c>
      <c r="H57" s="85">
        <v>10.92022032</v>
      </c>
      <c r="I57" s="85">
        <v>11.130195504</v>
      </c>
      <c r="J57" s="85">
        <v>11.073670812</v>
      </c>
      <c r="K57" s="85">
        <v>11.01714612</v>
      </c>
      <c r="L57" s="85">
        <v>11.104616664</v>
      </c>
      <c r="M57" s="85">
        <v>11.192087208</v>
      </c>
      <c r="N57" s="85">
        <v>11.279557751999999</v>
      </c>
      <c r="O57" s="85">
        <v>11.367028295999999</v>
      </c>
      <c r="P57" s="85">
        <v>11.454498839999999</v>
      </c>
    </row>
    <row r="58" spans="1:16" x14ac:dyDescent="0.25">
      <c r="A58" s="81" t="s">
        <v>97</v>
      </c>
      <c r="B58" s="82" t="s">
        <v>163</v>
      </c>
      <c r="C58" s="83"/>
      <c r="D58" s="84" t="s">
        <v>188</v>
      </c>
      <c r="E58" s="85">
        <v>13.824058495999999</v>
      </c>
      <c r="F58" s="85">
        <v>14.052192672</v>
      </c>
      <c r="G58" s="85">
        <v>14.280326848</v>
      </c>
      <c r="H58" s="85">
        <v>14.56029376</v>
      </c>
      <c r="I58" s="85">
        <v>14.840260671999999</v>
      </c>
      <c r="J58" s="85">
        <v>14.764894416000001</v>
      </c>
      <c r="K58" s="85">
        <v>14.68952816</v>
      </c>
      <c r="L58" s="85">
        <v>14.806155552</v>
      </c>
      <c r="M58" s="85">
        <v>14.922782944</v>
      </c>
      <c r="N58" s="85">
        <v>15.039410336</v>
      </c>
      <c r="O58" s="85">
        <v>15.156037727999999</v>
      </c>
      <c r="P58" s="85">
        <v>15.272665119999999</v>
      </c>
    </row>
    <row r="59" spans="1:16" x14ac:dyDescent="0.25">
      <c r="A59" s="81" t="s">
        <v>98</v>
      </c>
      <c r="B59" s="82" t="s">
        <v>164</v>
      </c>
      <c r="C59" s="83"/>
      <c r="D59" s="84" t="s">
        <v>197</v>
      </c>
      <c r="E59" s="85">
        <v>0.90213208488000007</v>
      </c>
      <c r="F59" s="85">
        <v>0.89785501290000003</v>
      </c>
      <c r="G59" s="85">
        <v>0.89357794092000009</v>
      </c>
      <c r="H59" s="85">
        <v>0.84690225000000008</v>
      </c>
      <c r="I59" s="85">
        <v>0.80022655685999999</v>
      </c>
      <c r="J59" s="85">
        <v>0.78413621220000007</v>
      </c>
      <c r="K59" s="85">
        <v>0.76804586532000008</v>
      </c>
      <c r="L59" s="85">
        <v>0.75131190492</v>
      </c>
      <c r="M59" s="85">
        <v>0.73457794452000014</v>
      </c>
      <c r="N59" s="85">
        <v>0.71784398412000006</v>
      </c>
      <c r="O59" s="85">
        <v>0.70111002372000009</v>
      </c>
      <c r="P59" s="85">
        <v>0.68437606332000001</v>
      </c>
    </row>
    <row r="60" spans="1:16" x14ac:dyDescent="0.25">
      <c r="A60" s="81"/>
      <c r="D60" s="28"/>
      <c r="E60" s="88"/>
      <c r="F60" s="88"/>
      <c r="G60" s="88"/>
      <c r="H60" s="89"/>
      <c r="I60" s="89"/>
      <c r="J60" s="89"/>
      <c r="K60" s="89"/>
      <c r="L60" s="89"/>
      <c r="M60" s="89"/>
      <c r="N60" s="89"/>
      <c r="O60" s="89"/>
      <c r="P60" s="90"/>
    </row>
    <row r="61" spans="1:16" x14ac:dyDescent="0.25">
      <c r="A61" s="81"/>
      <c r="D61" s="28"/>
      <c r="E61" s="108"/>
      <c r="F61" s="108"/>
      <c r="G61" s="108"/>
      <c r="H61" s="92"/>
      <c r="I61" s="92"/>
      <c r="J61" s="92"/>
      <c r="K61" s="92"/>
      <c r="L61" s="92"/>
      <c r="M61" s="92"/>
      <c r="N61" s="92"/>
      <c r="O61" s="92"/>
      <c r="P61" s="93"/>
    </row>
    <row r="62" spans="1:16" x14ac:dyDescent="0.25">
      <c r="A62" s="81"/>
      <c r="D62" s="28"/>
      <c r="E62" s="108"/>
      <c r="F62" s="108"/>
      <c r="G62" s="108"/>
      <c r="H62" s="92"/>
      <c r="I62" s="92"/>
      <c r="J62" s="92"/>
      <c r="K62" s="92"/>
      <c r="L62" s="92"/>
      <c r="M62" s="92"/>
      <c r="N62" s="92"/>
      <c r="O62" s="92"/>
      <c r="P62" s="93"/>
    </row>
    <row r="63" spans="1:16" x14ac:dyDescent="0.25">
      <c r="A63" s="81"/>
      <c r="B63" s="38" t="s">
        <v>99</v>
      </c>
      <c r="D63" s="38"/>
      <c r="E63" s="108"/>
      <c r="F63" s="108"/>
      <c r="G63" s="108"/>
      <c r="H63" s="92"/>
      <c r="I63" s="92"/>
      <c r="J63" s="92"/>
      <c r="K63" s="92"/>
      <c r="L63" s="92"/>
      <c r="M63" s="92"/>
      <c r="N63" s="92"/>
      <c r="O63" s="92"/>
      <c r="P63" s="93"/>
    </row>
    <row r="64" spans="1:16" x14ac:dyDescent="0.25">
      <c r="A64" s="81"/>
      <c r="B64" s="28" t="s">
        <v>82</v>
      </c>
      <c r="D64" s="94" t="s">
        <v>70</v>
      </c>
      <c r="E64" s="109"/>
      <c r="F64" s="109"/>
      <c r="G64" s="109"/>
      <c r="H64" s="96"/>
      <c r="I64" s="96"/>
      <c r="J64" s="96"/>
      <c r="K64" s="96"/>
      <c r="L64" s="96"/>
      <c r="M64" s="96"/>
      <c r="N64" s="96"/>
      <c r="O64" s="96"/>
      <c r="P64" s="97"/>
    </row>
    <row r="65" spans="1:16" x14ac:dyDescent="0.25">
      <c r="A65" s="81" t="s">
        <v>100</v>
      </c>
      <c r="B65" s="82" t="s">
        <v>165</v>
      </c>
      <c r="C65" s="83"/>
      <c r="D65" s="84" t="s">
        <v>199</v>
      </c>
      <c r="E65" s="85">
        <v>3.1856990130000002</v>
      </c>
      <c r="F65" s="85">
        <v>3.2689864074000003</v>
      </c>
      <c r="G65" s="85">
        <v>3.3522737976000001</v>
      </c>
      <c r="H65" s="85">
        <v>3.3395619515999999</v>
      </c>
      <c r="I65" s="85">
        <v>3.3268501056000002</v>
      </c>
      <c r="J65" s="85">
        <v>3.2865758897999999</v>
      </c>
      <c r="K65" s="85">
        <v>3.2463016782</v>
      </c>
      <c r="L65" s="85">
        <v>3.3261021108000004</v>
      </c>
      <c r="M65" s="85">
        <v>3.4059025434000003</v>
      </c>
      <c r="N65" s="85">
        <v>3.4857029760000002</v>
      </c>
      <c r="O65" s="85">
        <v>0</v>
      </c>
      <c r="P65" s="85">
        <v>0</v>
      </c>
    </row>
    <row r="66" spans="1:16" x14ac:dyDescent="0.25">
      <c r="A66" s="81" t="s">
        <v>101</v>
      </c>
      <c r="B66" s="82" t="s">
        <v>166</v>
      </c>
      <c r="C66" s="83"/>
      <c r="D66" s="84" t="s">
        <v>199</v>
      </c>
      <c r="E66" s="85">
        <v>3.2615489895000001</v>
      </c>
      <c r="F66" s="85">
        <v>3.3468194170999999</v>
      </c>
      <c r="G66" s="85">
        <v>3.4320898403999998</v>
      </c>
      <c r="H66" s="85">
        <v>3.4190753313999998</v>
      </c>
      <c r="I66" s="85">
        <v>3.4060608224000002</v>
      </c>
      <c r="J66" s="85">
        <v>3.3648276966999999</v>
      </c>
      <c r="K66" s="85">
        <v>3.3235945753</v>
      </c>
      <c r="L66" s="85">
        <v>3.4052950181999999</v>
      </c>
      <c r="M66" s="85">
        <v>3.4869954610999998</v>
      </c>
      <c r="N66" s="85">
        <v>3.5686959039999997</v>
      </c>
      <c r="O66" s="85">
        <v>0</v>
      </c>
      <c r="P66" s="85">
        <v>0</v>
      </c>
    </row>
    <row r="67" spans="1:16" x14ac:dyDescent="0.25">
      <c r="A67" s="81" t="s">
        <v>102</v>
      </c>
      <c r="B67" s="82" t="s">
        <v>167</v>
      </c>
      <c r="C67" s="83"/>
      <c r="D67" s="84" t="s">
        <v>199</v>
      </c>
      <c r="E67" s="85">
        <v>0</v>
      </c>
      <c r="F67" s="85">
        <v>0</v>
      </c>
      <c r="G67" s="85">
        <v>0</v>
      </c>
      <c r="H67" s="85">
        <v>0</v>
      </c>
      <c r="I67" s="85">
        <v>0</v>
      </c>
      <c r="J67" s="85">
        <v>0</v>
      </c>
      <c r="K67" s="85">
        <v>0</v>
      </c>
      <c r="L67" s="85">
        <v>0</v>
      </c>
      <c r="M67" s="85">
        <v>0</v>
      </c>
      <c r="N67" s="85">
        <v>0</v>
      </c>
      <c r="O67" s="85">
        <v>0</v>
      </c>
      <c r="P67" s="85">
        <v>0</v>
      </c>
    </row>
    <row r="68" spans="1:16" x14ac:dyDescent="0.25">
      <c r="A68" s="81" t="s">
        <v>103</v>
      </c>
      <c r="B68" s="82" t="s">
        <v>168</v>
      </c>
      <c r="C68" s="83"/>
      <c r="D68" s="84" t="s">
        <v>197</v>
      </c>
      <c r="E68" s="85">
        <v>4.673206746</v>
      </c>
      <c r="F68" s="85">
        <v>4.6510507424999998</v>
      </c>
      <c r="G68" s="85">
        <v>4.6288947389999997</v>
      </c>
      <c r="H68" s="85">
        <v>4.3871062499999995</v>
      </c>
      <c r="I68" s="85">
        <v>4.1453177495000002</v>
      </c>
      <c r="J68" s="85">
        <v>4.0619668649999996</v>
      </c>
      <c r="K68" s="85">
        <v>3.9786159690000003</v>
      </c>
      <c r="L68" s="85">
        <v>3.8919310389999997</v>
      </c>
      <c r="M68" s="85">
        <v>3.805246109</v>
      </c>
      <c r="N68" s="85">
        <v>3.7185611789999999</v>
      </c>
      <c r="O68" s="85">
        <v>3.6318762490000003</v>
      </c>
      <c r="P68" s="85">
        <v>3.5451913189999997</v>
      </c>
    </row>
    <row r="69" spans="1:16" x14ac:dyDescent="0.25">
      <c r="A69" s="81" t="s">
        <v>104</v>
      </c>
      <c r="B69" s="82" t="s">
        <v>169</v>
      </c>
      <c r="C69" s="83"/>
      <c r="D69" s="84" t="s">
        <v>197</v>
      </c>
      <c r="E69" s="85">
        <v>6.5831260247999994</v>
      </c>
      <c r="F69" s="85">
        <v>6.5519149589999994</v>
      </c>
      <c r="G69" s="85">
        <v>6.5207038931999994</v>
      </c>
      <c r="H69" s="85">
        <v>6.1800974999999996</v>
      </c>
      <c r="I69" s="85">
        <v>5.8394910905999993</v>
      </c>
      <c r="J69" s="85">
        <v>5.7220750619999992</v>
      </c>
      <c r="K69" s="85">
        <v>5.6046590171999995</v>
      </c>
      <c r="L69" s="85">
        <v>5.4825463331999993</v>
      </c>
      <c r="M69" s="85">
        <v>5.3604336492</v>
      </c>
      <c r="N69" s="85">
        <v>5.2383209651999998</v>
      </c>
      <c r="O69" s="85">
        <v>5.1162082811999996</v>
      </c>
      <c r="P69" s="85">
        <v>4.9940955971999994</v>
      </c>
    </row>
    <row r="70" spans="1:16" x14ac:dyDescent="0.25">
      <c r="A70" s="81" t="s">
        <v>105</v>
      </c>
      <c r="B70" s="82" t="s">
        <v>170</v>
      </c>
      <c r="C70" s="83"/>
      <c r="D70" s="84" t="s">
        <v>197</v>
      </c>
      <c r="E70" s="85">
        <v>10.524874323599999</v>
      </c>
      <c r="F70" s="85">
        <v>10.474975150499999</v>
      </c>
      <c r="G70" s="85">
        <v>10.425075977399999</v>
      </c>
      <c r="H70" s="85">
        <v>9.8805262499999991</v>
      </c>
      <c r="I70" s="85">
        <v>9.335976496699999</v>
      </c>
      <c r="J70" s="85">
        <v>9.1482558089999984</v>
      </c>
      <c r="K70" s="85">
        <v>8.9605350953999992</v>
      </c>
      <c r="L70" s="85">
        <v>8.7653055573999996</v>
      </c>
      <c r="M70" s="85">
        <v>8.5700760194000001</v>
      </c>
      <c r="N70" s="85">
        <v>8.3748464813999988</v>
      </c>
      <c r="O70" s="85">
        <v>8.1796169433999992</v>
      </c>
      <c r="P70" s="85">
        <v>7.9843874053999988</v>
      </c>
    </row>
    <row r="71" spans="1:16" x14ac:dyDescent="0.25">
      <c r="A71" s="81" t="s">
        <v>106</v>
      </c>
      <c r="B71" s="82" t="s">
        <v>171</v>
      </c>
      <c r="C71" s="83"/>
      <c r="D71" s="84" t="s">
        <v>197</v>
      </c>
      <c r="E71" s="85">
        <v>10.1591451</v>
      </c>
      <c r="F71" s="85">
        <v>10.110979875</v>
      </c>
      <c r="G71" s="85">
        <v>10.06281465</v>
      </c>
      <c r="H71" s="85">
        <v>9.5371874999999999</v>
      </c>
      <c r="I71" s="85">
        <v>9.0115603249999996</v>
      </c>
      <c r="J71" s="85">
        <v>8.830362749999999</v>
      </c>
      <c r="K71" s="85">
        <v>8.64916515</v>
      </c>
      <c r="L71" s="85">
        <v>8.4607196499999997</v>
      </c>
      <c r="M71" s="85">
        <v>8.2722741499999994</v>
      </c>
      <c r="N71" s="85">
        <v>8.0838286499999992</v>
      </c>
      <c r="O71" s="85">
        <v>7.8953831499999998</v>
      </c>
      <c r="P71" s="85">
        <v>7.7069376499999995</v>
      </c>
    </row>
    <row r="72" spans="1:16" x14ac:dyDescent="0.25">
      <c r="A72" s="81" t="s">
        <v>107</v>
      </c>
      <c r="B72" s="82" t="s">
        <v>172</v>
      </c>
      <c r="C72" s="83"/>
      <c r="D72" s="84" t="s">
        <v>197</v>
      </c>
      <c r="E72" s="85">
        <v>0</v>
      </c>
      <c r="F72" s="85">
        <v>0</v>
      </c>
      <c r="G72" s="85">
        <v>0</v>
      </c>
      <c r="H72" s="85">
        <v>0</v>
      </c>
      <c r="I72" s="85">
        <v>0</v>
      </c>
      <c r="J72" s="85">
        <v>0</v>
      </c>
      <c r="K72" s="85">
        <v>0</v>
      </c>
      <c r="L72" s="85">
        <v>0</v>
      </c>
      <c r="M72" s="85">
        <v>0</v>
      </c>
      <c r="N72" s="85">
        <v>0</v>
      </c>
      <c r="O72" s="85">
        <v>0</v>
      </c>
      <c r="P72" s="85">
        <v>0</v>
      </c>
    </row>
    <row r="73" spans="1:16" x14ac:dyDescent="0.25">
      <c r="A73" s="81" t="s">
        <v>108</v>
      </c>
      <c r="B73" s="82" t="s">
        <v>173</v>
      </c>
      <c r="C73" s="83"/>
      <c r="D73" s="84" t="s">
        <v>197</v>
      </c>
      <c r="E73" s="85">
        <v>5.689121256</v>
      </c>
      <c r="F73" s="85">
        <v>5.6621487299999993</v>
      </c>
      <c r="G73" s="85">
        <v>5.6351762040000004</v>
      </c>
      <c r="H73" s="85">
        <v>5.3408249999999997</v>
      </c>
      <c r="I73" s="85">
        <v>5.0464737819999996</v>
      </c>
      <c r="J73" s="85">
        <v>4.9450031399999999</v>
      </c>
      <c r="K73" s="85">
        <v>4.8435324839999998</v>
      </c>
      <c r="L73" s="85">
        <v>4.7380030039999994</v>
      </c>
      <c r="M73" s="85">
        <v>4.6324735239999999</v>
      </c>
      <c r="N73" s="85">
        <v>4.5269440439999995</v>
      </c>
      <c r="O73" s="85">
        <v>4.421414564</v>
      </c>
      <c r="P73" s="85">
        <v>4.3158850839999996</v>
      </c>
    </row>
    <row r="74" spans="1:16" x14ac:dyDescent="0.25">
      <c r="A74" s="81" t="s">
        <v>109</v>
      </c>
      <c r="B74" s="82" t="s">
        <v>174</v>
      </c>
      <c r="C74" s="83"/>
      <c r="D74" s="84" t="s">
        <v>197</v>
      </c>
      <c r="E74" s="85">
        <v>2.7632874672000001</v>
      </c>
      <c r="F74" s="85">
        <v>2.7501865259999998</v>
      </c>
      <c r="G74" s="85">
        <v>2.7370855848</v>
      </c>
      <c r="H74" s="85">
        <v>2.5941149999999999</v>
      </c>
      <c r="I74" s="85">
        <v>2.4511444083999998</v>
      </c>
      <c r="J74" s="85">
        <v>2.401858668</v>
      </c>
      <c r="K74" s="85">
        <v>2.3525729208000001</v>
      </c>
      <c r="L74" s="85">
        <v>2.3013157447999997</v>
      </c>
      <c r="M74" s="85">
        <v>2.2500585688000001</v>
      </c>
      <c r="N74" s="85">
        <v>2.1988013927999996</v>
      </c>
      <c r="O74" s="85">
        <v>2.1475442168000001</v>
      </c>
      <c r="P74" s="85">
        <v>2.0962870407999996</v>
      </c>
    </row>
    <row r="75" spans="1:16" x14ac:dyDescent="0.25">
      <c r="A75" s="81" t="s">
        <v>110</v>
      </c>
      <c r="B75" s="82" t="s">
        <v>175</v>
      </c>
      <c r="C75" s="83"/>
      <c r="D75" s="84" t="s">
        <v>197</v>
      </c>
      <c r="E75" s="85">
        <v>2.844560628</v>
      </c>
      <c r="F75" s="85">
        <v>2.8310743649999996</v>
      </c>
      <c r="G75" s="85">
        <v>2.8175881020000002</v>
      </c>
      <c r="H75" s="85">
        <v>2.6704124999999999</v>
      </c>
      <c r="I75" s="85">
        <v>2.5232368909999998</v>
      </c>
      <c r="J75" s="85">
        <v>2.4725015699999999</v>
      </c>
      <c r="K75" s="85">
        <v>2.4217662419999999</v>
      </c>
      <c r="L75" s="85">
        <v>2.3690015019999997</v>
      </c>
      <c r="M75" s="85">
        <v>2.3162367619999999</v>
      </c>
      <c r="N75" s="85">
        <v>2.2634720219999998</v>
      </c>
      <c r="O75" s="85">
        <v>2.210707282</v>
      </c>
      <c r="P75" s="85">
        <v>2.1579425419999998</v>
      </c>
    </row>
    <row r="76" spans="1:16" x14ac:dyDescent="0.25">
      <c r="A76" s="81" t="s">
        <v>111</v>
      </c>
      <c r="B76" s="82" t="s">
        <v>176</v>
      </c>
      <c r="C76" s="83"/>
      <c r="D76" s="84" t="s">
        <v>197</v>
      </c>
      <c r="E76" s="85">
        <v>3.3915290001840002</v>
      </c>
      <c r="F76" s="85">
        <v>3.3754495214699998</v>
      </c>
      <c r="G76" s="85">
        <v>3.3593700427560003</v>
      </c>
      <c r="H76" s="85">
        <v>3.1838946749999999</v>
      </c>
      <c r="I76" s="85">
        <v>3.0084192988980001</v>
      </c>
      <c r="J76" s="85">
        <v>2.9479283004600001</v>
      </c>
      <c r="K76" s="85">
        <v>2.8874372936760002</v>
      </c>
      <c r="L76" s="85">
        <v>2.8245266479560001</v>
      </c>
      <c r="M76" s="85">
        <v>2.7616160022359999</v>
      </c>
      <c r="N76" s="85">
        <v>2.6987053565159997</v>
      </c>
      <c r="O76" s="85">
        <v>2.635794710796</v>
      </c>
      <c r="P76" s="85">
        <v>2.5728840650759999</v>
      </c>
    </row>
    <row r="77" spans="1:16" x14ac:dyDescent="0.25">
      <c r="A77" s="81" t="s">
        <v>112</v>
      </c>
      <c r="B77" s="82" t="s">
        <v>177</v>
      </c>
      <c r="C77" s="83"/>
      <c r="D77" s="84" t="s">
        <v>200</v>
      </c>
      <c r="E77" s="85">
        <v>3.84</v>
      </c>
      <c r="F77" s="85">
        <v>4.0880257599999998</v>
      </c>
      <c r="G77" s="85">
        <v>4.3360514800000001</v>
      </c>
      <c r="H77" s="85">
        <v>4.0672128800000005</v>
      </c>
      <c r="I77" s="85">
        <v>3.79837428</v>
      </c>
      <c r="J77" s="85">
        <v>3.0991871599999996</v>
      </c>
      <c r="K77" s="85">
        <v>2.4</v>
      </c>
      <c r="L77" s="85">
        <v>2.4319999999999999</v>
      </c>
      <c r="M77" s="85">
        <v>2.464</v>
      </c>
      <c r="N77" s="85">
        <v>2.496</v>
      </c>
      <c r="O77" s="85">
        <v>2.5280000000000005</v>
      </c>
      <c r="P77" s="85">
        <v>2.56</v>
      </c>
    </row>
    <row r="78" spans="1:16" x14ac:dyDescent="0.25">
      <c r="A78" s="81" t="s">
        <v>113</v>
      </c>
      <c r="B78" s="82" t="s">
        <v>178</v>
      </c>
      <c r="C78" s="83"/>
      <c r="D78" s="84" t="s">
        <v>200</v>
      </c>
      <c r="E78" s="85">
        <v>1.92</v>
      </c>
      <c r="F78" s="85">
        <v>2.0440128799999999</v>
      </c>
      <c r="G78" s="85">
        <v>2.16802574</v>
      </c>
      <c r="H78" s="85">
        <v>2.0336064400000002</v>
      </c>
      <c r="I78" s="85">
        <v>1.89918714</v>
      </c>
      <c r="J78" s="85">
        <v>1.5495935799999998</v>
      </c>
      <c r="K78" s="85">
        <v>1.2</v>
      </c>
      <c r="L78" s="85">
        <v>1.216</v>
      </c>
      <c r="M78" s="85">
        <v>1.232</v>
      </c>
      <c r="N78" s="85">
        <v>1.248</v>
      </c>
      <c r="O78" s="85">
        <v>1.2640000000000002</v>
      </c>
      <c r="P78" s="85">
        <v>1.28</v>
      </c>
    </row>
    <row r="79" spans="1:16" x14ac:dyDescent="0.25">
      <c r="A79" s="81" t="s">
        <v>114</v>
      </c>
      <c r="B79" s="82" t="s">
        <v>179</v>
      </c>
      <c r="C79" s="83"/>
      <c r="D79" s="84" t="s">
        <v>200</v>
      </c>
      <c r="E79" s="85">
        <v>7.2</v>
      </c>
      <c r="F79" s="85">
        <v>0</v>
      </c>
      <c r="G79" s="85">
        <v>0</v>
      </c>
      <c r="H79" s="85">
        <v>0</v>
      </c>
      <c r="I79" s="85">
        <v>0</v>
      </c>
      <c r="J79" s="85">
        <v>0</v>
      </c>
      <c r="K79" s="85">
        <v>0</v>
      </c>
      <c r="L79" s="85">
        <v>0</v>
      </c>
      <c r="M79" s="85">
        <v>0</v>
      </c>
      <c r="N79" s="85">
        <v>0</v>
      </c>
      <c r="O79" s="85">
        <v>0</v>
      </c>
      <c r="P79" s="85">
        <v>0</v>
      </c>
    </row>
    <row r="80" spans="1:16" x14ac:dyDescent="0.25">
      <c r="A80" s="81" t="s">
        <v>115</v>
      </c>
      <c r="B80" s="82" t="s">
        <v>180</v>
      </c>
      <c r="C80" s="83"/>
      <c r="D80" s="84" t="s">
        <v>198</v>
      </c>
      <c r="E80" s="85">
        <v>7.5514707000000003</v>
      </c>
      <c r="F80" s="85">
        <v>7.5894234500000008</v>
      </c>
      <c r="G80" s="85">
        <v>7.6273761999999996</v>
      </c>
      <c r="H80" s="85">
        <v>5.9241630500000007</v>
      </c>
      <c r="I80" s="85">
        <v>4.2209498999999999</v>
      </c>
      <c r="J80" s="85">
        <v>4.1708441499999998</v>
      </c>
      <c r="K80" s="85">
        <v>4.1207383499999999</v>
      </c>
      <c r="L80" s="85">
        <v>3.74148455</v>
      </c>
      <c r="M80" s="85">
        <v>3.3622307499999997</v>
      </c>
      <c r="N80" s="85">
        <v>0</v>
      </c>
      <c r="O80" s="85">
        <v>0</v>
      </c>
      <c r="P80" s="85">
        <v>0</v>
      </c>
    </row>
    <row r="81" spans="1:16" x14ac:dyDescent="0.25">
      <c r="A81" s="81" t="s">
        <v>116</v>
      </c>
      <c r="B81" s="82" t="s">
        <v>181</v>
      </c>
      <c r="C81" s="83"/>
      <c r="D81" s="84" t="s">
        <v>198</v>
      </c>
      <c r="E81" s="85">
        <v>0</v>
      </c>
      <c r="F81" s="85">
        <v>0</v>
      </c>
      <c r="G81" s="85">
        <v>0</v>
      </c>
      <c r="H81" s="85">
        <v>0</v>
      </c>
      <c r="I81" s="85">
        <v>0</v>
      </c>
      <c r="J81" s="85">
        <v>0</v>
      </c>
      <c r="K81" s="85">
        <v>0</v>
      </c>
      <c r="L81" s="85">
        <v>0</v>
      </c>
      <c r="M81" s="85">
        <v>0</v>
      </c>
      <c r="N81" s="85">
        <v>0</v>
      </c>
      <c r="O81" s="85">
        <v>0</v>
      </c>
      <c r="P81" s="85">
        <v>0</v>
      </c>
    </row>
    <row r="82" spans="1:16" x14ac:dyDescent="0.25">
      <c r="A82" s="81" t="s">
        <v>117</v>
      </c>
      <c r="B82" s="82" t="s">
        <v>182</v>
      </c>
      <c r="C82" s="83"/>
      <c r="D82" s="84" t="s">
        <v>188</v>
      </c>
      <c r="E82" s="85">
        <v>0</v>
      </c>
      <c r="F82" s="85">
        <v>30.739171470000002</v>
      </c>
      <c r="G82" s="85">
        <v>31.238214979999999</v>
      </c>
      <c r="H82" s="85">
        <v>63.701285200000001</v>
      </c>
      <c r="I82" s="85">
        <v>64.926140439999998</v>
      </c>
      <c r="J82" s="85">
        <v>64.596413069999997</v>
      </c>
      <c r="K82" s="85">
        <v>64.266685699999996</v>
      </c>
      <c r="L82" s="85">
        <v>64.776930539999995</v>
      </c>
      <c r="M82" s="85">
        <v>65.287175379999994</v>
      </c>
      <c r="N82" s="85">
        <v>65.797420219999992</v>
      </c>
      <c r="O82" s="85">
        <v>66.307665059999991</v>
      </c>
      <c r="P82" s="85">
        <v>66.817909899999989</v>
      </c>
    </row>
    <row r="83" spans="1:16" x14ac:dyDescent="0.25">
      <c r="A83" s="81" t="s">
        <v>118</v>
      </c>
      <c r="B83" s="82" t="s">
        <v>183</v>
      </c>
      <c r="C83" s="83"/>
      <c r="D83" s="84" t="s">
        <v>198</v>
      </c>
      <c r="E83" s="85">
        <v>0</v>
      </c>
      <c r="F83" s="85">
        <v>0</v>
      </c>
      <c r="G83" s="85">
        <v>3.9662356239999998</v>
      </c>
      <c r="H83" s="85">
        <v>3.0805647860000001</v>
      </c>
      <c r="I83" s="85">
        <v>2.194893961</v>
      </c>
      <c r="J83" s="85">
        <v>2.1688389450000001</v>
      </c>
      <c r="K83" s="85">
        <v>2.1427839419999999</v>
      </c>
      <c r="L83" s="85">
        <v>1.9455719660000002</v>
      </c>
      <c r="M83" s="85">
        <v>1.7483599899999998</v>
      </c>
      <c r="N83" s="85">
        <v>1.551148027</v>
      </c>
      <c r="O83" s="85">
        <v>1.353936051</v>
      </c>
      <c r="P83" s="85">
        <v>1.1567240749999999</v>
      </c>
    </row>
    <row r="84" spans="1:16" x14ac:dyDescent="0.25">
      <c r="A84" s="81" t="s">
        <v>119</v>
      </c>
      <c r="B84" s="82" t="s">
        <v>184</v>
      </c>
      <c r="C84" s="83"/>
      <c r="D84" s="84" t="s">
        <v>198</v>
      </c>
      <c r="E84" s="85">
        <v>0</v>
      </c>
      <c r="F84" s="85">
        <v>0</v>
      </c>
      <c r="G84" s="85">
        <v>5.3391633399999998</v>
      </c>
      <c r="H84" s="85">
        <v>4.1469141350000003</v>
      </c>
      <c r="I84" s="85">
        <v>2.9546649475</v>
      </c>
      <c r="J84" s="85">
        <v>2.9195908875000001</v>
      </c>
      <c r="K84" s="85">
        <v>2.8845168449999998</v>
      </c>
      <c r="L84" s="85">
        <v>2.6190391850000001</v>
      </c>
      <c r="M84" s="85">
        <v>2.3535615249999999</v>
      </c>
      <c r="N84" s="85">
        <v>2.0880838824999999</v>
      </c>
      <c r="O84" s="85">
        <v>1.8226062225000002</v>
      </c>
      <c r="P84" s="85">
        <v>1.5571285625</v>
      </c>
    </row>
    <row r="85" spans="1:16" x14ac:dyDescent="0.25">
      <c r="A85" s="81" t="s">
        <v>120</v>
      </c>
      <c r="B85" s="82" t="s">
        <v>185</v>
      </c>
      <c r="C85" s="83"/>
      <c r="D85" s="84" t="s">
        <v>198</v>
      </c>
      <c r="E85" s="85">
        <v>0</v>
      </c>
      <c r="F85" s="85">
        <v>0</v>
      </c>
      <c r="G85" s="85">
        <v>5.7968059119999999</v>
      </c>
      <c r="H85" s="85">
        <v>4.5023639180000004</v>
      </c>
      <c r="I85" s="85">
        <v>3.2079219429999997</v>
      </c>
      <c r="J85" s="85">
        <v>3.1698415349999998</v>
      </c>
      <c r="K85" s="85">
        <v>3.1317611460000001</v>
      </c>
      <c r="L85" s="85">
        <v>2.8435282580000001</v>
      </c>
      <c r="M85" s="85">
        <v>2.5552953699999996</v>
      </c>
      <c r="N85" s="85">
        <v>2.2670625009999998</v>
      </c>
      <c r="O85" s="85">
        <v>1.978829613</v>
      </c>
      <c r="P85" s="85">
        <v>1.690596725</v>
      </c>
    </row>
    <row r="86" spans="1:16" x14ac:dyDescent="0.25">
      <c r="A86" s="81"/>
      <c r="B86" s="98"/>
      <c r="C86" s="99"/>
      <c r="D86" s="100"/>
      <c r="E86" s="101"/>
      <c r="F86" s="101"/>
      <c r="G86" s="101"/>
      <c r="H86" s="102"/>
      <c r="I86" s="102"/>
      <c r="J86" s="102"/>
      <c r="K86" s="102"/>
      <c r="L86" s="102"/>
      <c r="M86" s="102"/>
      <c r="N86" s="102"/>
      <c r="O86" s="102"/>
      <c r="P86" s="103"/>
    </row>
    <row r="87" spans="1:16" ht="31.5" x14ac:dyDescent="0.25">
      <c r="A87" s="81">
        <v>12</v>
      </c>
      <c r="B87" s="110" t="s">
        <v>121</v>
      </c>
      <c r="C87" s="111"/>
      <c r="D87" s="112"/>
      <c r="E87" s="113">
        <f>SUM(E51:E59,E65:E85)</f>
        <v>152.70699633336397</v>
      </c>
      <c r="F87" s="113">
        <f t="shared" ref="F87:P87" si="5">SUM(F51:F59,F65:F85)</f>
        <v>174.57727999536999</v>
      </c>
      <c r="G87" s="113">
        <f t="shared" si="5"/>
        <v>188.509640627376</v>
      </c>
      <c r="H87" s="113">
        <f>SUM(H51:H59,H65:H85)</f>
        <v>190.23186775700003</v>
      </c>
      <c r="I87" s="113">
        <f>SUM(I51:I59,I65:I85)</f>
        <v>183.75582579535796</v>
      </c>
      <c r="J87" s="113">
        <f t="shared" si="5"/>
        <v>180.07547134615996</v>
      </c>
      <c r="K87" s="113">
        <f t="shared" si="5"/>
        <v>176.39511668169601</v>
      </c>
      <c r="L87" s="113">
        <f t="shared" si="5"/>
        <v>175.31725940057595</v>
      </c>
      <c r="M87" s="113">
        <f t="shared" si="5"/>
        <v>174.23940211945603</v>
      </c>
      <c r="N87" s="113">
        <f t="shared" si="5"/>
        <v>170.17856792033601</v>
      </c>
      <c r="O87" s="113">
        <f t="shared" si="5"/>
        <v>162.26406468371601</v>
      </c>
      <c r="P87" s="113">
        <f t="shared" si="5"/>
        <v>161.40396032709597</v>
      </c>
    </row>
    <row r="88" spans="1:16" x14ac:dyDescent="0.25">
      <c r="A88" s="81"/>
      <c r="B88" s="114"/>
      <c r="C88" s="115"/>
      <c r="D88" s="116"/>
      <c r="E88" s="91"/>
      <c r="F88" s="91"/>
      <c r="G88" s="91"/>
      <c r="H88" s="91"/>
      <c r="I88" s="91"/>
      <c r="J88" s="91"/>
      <c r="K88" s="91"/>
      <c r="L88" s="91"/>
      <c r="M88" s="91"/>
      <c r="N88" s="91"/>
      <c r="O88" s="91"/>
      <c r="P88" s="91"/>
    </row>
    <row r="89" spans="1:16" ht="15" customHeight="1" x14ac:dyDescent="0.25">
      <c r="A89" s="81">
        <v>13</v>
      </c>
      <c r="B89" s="117" t="s">
        <v>122</v>
      </c>
      <c r="C89" s="118"/>
      <c r="D89" s="84"/>
      <c r="E89" s="107">
        <f>E87+E47</f>
        <v>606.867637317044</v>
      </c>
      <c r="F89" s="107">
        <f t="shared" ref="F89:P89" si="6">F87+F47</f>
        <v>677.26748734445005</v>
      </c>
      <c r="G89" s="107">
        <f t="shared" si="6"/>
        <v>695.47941426289594</v>
      </c>
      <c r="H89" s="107">
        <f>H87+H47</f>
        <v>682.23345688454003</v>
      </c>
      <c r="I89" s="107">
        <f>I87+I47</f>
        <v>660.78923084579799</v>
      </c>
      <c r="J89" s="107">
        <f t="shared" si="6"/>
        <v>649.27436432469995</v>
      </c>
      <c r="K89" s="107">
        <f t="shared" si="6"/>
        <v>637.75949758833599</v>
      </c>
      <c r="L89" s="107">
        <f t="shared" si="6"/>
        <v>633.1049310919559</v>
      </c>
      <c r="M89" s="107">
        <f t="shared" si="6"/>
        <v>628.45036472179618</v>
      </c>
      <c r="N89" s="107">
        <f t="shared" si="6"/>
        <v>620.81282138637596</v>
      </c>
      <c r="O89" s="107">
        <f t="shared" si="6"/>
        <v>609.321608934496</v>
      </c>
      <c r="P89" s="107">
        <f t="shared" si="6"/>
        <v>604.88479571453593</v>
      </c>
    </row>
    <row r="90" spans="1:16" ht="15" customHeight="1" x14ac:dyDescent="0.25">
      <c r="A90" s="81"/>
      <c r="B90" s="32"/>
      <c r="C90" s="119"/>
      <c r="D90" s="28"/>
      <c r="E90" s="77"/>
      <c r="F90" s="77"/>
      <c r="G90" s="77"/>
      <c r="H90" s="77"/>
      <c r="I90" s="77"/>
      <c r="J90" s="77"/>
      <c r="K90" s="77"/>
      <c r="L90" s="77"/>
      <c r="M90" s="77"/>
      <c r="N90" s="77"/>
      <c r="O90" s="77"/>
      <c r="P90" s="77"/>
    </row>
    <row r="91" spans="1:16" ht="15" customHeight="1" x14ac:dyDescent="0.3">
      <c r="A91" s="81"/>
      <c r="B91" s="51" t="s">
        <v>123</v>
      </c>
      <c r="D91" s="28"/>
      <c r="E91" s="73" t="s">
        <v>67</v>
      </c>
      <c r="F91" s="120"/>
      <c r="G91" s="120"/>
      <c r="H91" s="75"/>
      <c r="I91" s="75"/>
      <c r="J91" s="75"/>
      <c r="K91" s="75"/>
      <c r="L91" s="75"/>
      <c r="M91" s="75"/>
      <c r="N91" s="75"/>
      <c r="O91" s="75"/>
      <c r="P91" s="75"/>
    </row>
    <row r="92" spans="1:16" ht="15" customHeight="1" x14ac:dyDescent="0.25">
      <c r="A92" s="81"/>
      <c r="B92" s="38" t="s">
        <v>124</v>
      </c>
      <c r="C92" s="76"/>
      <c r="D92" s="28"/>
      <c r="E92" s="120"/>
      <c r="F92" s="120"/>
      <c r="G92" s="120"/>
      <c r="H92" s="75"/>
      <c r="I92" s="75"/>
      <c r="J92" s="75"/>
      <c r="K92" s="75"/>
      <c r="L92" s="75"/>
      <c r="M92" s="75"/>
      <c r="N92" s="75"/>
      <c r="O92" s="75"/>
      <c r="P92" s="75"/>
    </row>
    <row r="93" spans="1:16" x14ac:dyDescent="0.25">
      <c r="A93" s="81"/>
      <c r="B93" s="28" t="s">
        <v>125</v>
      </c>
      <c r="C93" s="76"/>
      <c r="D93" s="79" t="s">
        <v>70</v>
      </c>
      <c r="E93" s="80">
        <v>2024</v>
      </c>
      <c r="F93" s="80">
        <v>2025</v>
      </c>
      <c r="G93" s="80">
        <v>2026</v>
      </c>
      <c r="H93" s="80">
        <v>2027</v>
      </c>
      <c r="I93" s="80">
        <v>2028</v>
      </c>
      <c r="J93" s="80">
        <v>2029</v>
      </c>
      <c r="K93" s="80">
        <v>2030</v>
      </c>
      <c r="L93" s="80">
        <v>2031</v>
      </c>
      <c r="M93" s="80">
        <v>2032</v>
      </c>
      <c r="N93" s="80">
        <v>2033</v>
      </c>
      <c r="O93" s="80">
        <v>2034</v>
      </c>
      <c r="P93" s="80">
        <v>2035</v>
      </c>
    </row>
    <row r="94" spans="1:16" x14ac:dyDescent="0.25">
      <c r="A94" s="121" t="s">
        <v>126</v>
      </c>
      <c r="B94" s="122" t="s">
        <v>186</v>
      </c>
      <c r="C94" s="123"/>
      <c r="D94" s="84" t="s">
        <v>196</v>
      </c>
      <c r="E94" s="85">
        <v>0</v>
      </c>
      <c r="F94" s="85">
        <v>0</v>
      </c>
      <c r="G94" s="85">
        <v>78.655162176900006</v>
      </c>
      <c r="H94" s="85">
        <v>92.196438263185001</v>
      </c>
      <c r="I94" s="85">
        <v>84.29077087811001</v>
      </c>
      <c r="J94" s="85">
        <v>82.764159245130003</v>
      </c>
      <c r="K94" s="85">
        <v>81.237547612149996</v>
      </c>
      <c r="L94" s="85">
        <v>73.735341872934001</v>
      </c>
      <c r="M94" s="85">
        <v>66.233136133718006</v>
      </c>
      <c r="N94" s="85">
        <v>58.730930394501996</v>
      </c>
      <c r="O94" s="85">
        <v>51.228724655286001</v>
      </c>
      <c r="P94" s="85">
        <v>43.726518916070006</v>
      </c>
    </row>
    <row r="95" spans="1:16" ht="31.5" x14ac:dyDescent="0.25">
      <c r="A95" s="81">
        <v>14</v>
      </c>
      <c r="B95" s="104" t="s">
        <v>127</v>
      </c>
      <c r="C95" s="105"/>
      <c r="D95" s="124"/>
      <c r="E95" s="60">
        <f t="shared" ref="E95:P95" si="7">SUM(E94:E94)</f>
        <v>0</v>
      </c>
      <c r="F95" s="60">
        <f t="shared" si="7"/>
        <v>0</v>
      </c>
      <c r="G95" s="60">
        <f t="shared" si="7"/>
        <v>78.655162176900006</v>
      </c>
      <c r="H95" s="60">
        <f t="shared" si="7"/>
        <v>92.196438263185001</v>
      </c>
      <c r="I95" s="60">
        <f>SUM(I94:I94)</f>
        <v>84.29077087811001</v>
      </c>
      <c r="J95" s="60">
        <f t="shared" si="7"/>
        <v>82.764159245130003</v>
      </c>
      <c r="K95" s="60">
        <f t="shared" si="7"/>
        <v>81.237547612149996</v>
      </c>
      <c r="L95" s="60">
        <f t="shared" si="7"/>
        <v>73.735341872934001</v>
      </c>
      <c r="M95" s="60">
        <f t="shared" si="7"/>
        <v>66.233136133718006</v>
      </c>
      <c r="N95" s="60">
        <f t="shared" si="7"/>
        <v>58.730930394501996</v>
      </c>
      <c r="O95" s="60">
        <f t="shared" si="7"/>
        <v>51.228724655286001</v>
      </c>
      <c r="P95" s="60">
        <f t="shared" si="7"/>
        <v>43.726518916070006</v>
      </c>
    </row>
    <row r="96" spans="1:16" x14ac:dyDescent="0.25">
      <c r="A96" s="81"/>
      <c r="C96" s="76"/>
      <c r="D96" s="125"/>
      <c r="E96" s="126"/>
      <c r="F96" s="126"/>
      <c r="G96" s="126"/>
      <c r="H96" s="127"/>
      <c r="I96" s="127"/>
      <c r="J96" s="127"/>
      <c r="K96" s="127"/>
      <c r="L96" s="127"/>
      <c r="M96" s="127"/>
      <c r="N96" s="127"/>
      <c r="O96" s="127"/>
      <c r="P96" s="128"/>
    </row>
    <row r="97" spans="1:16" x14ac:dyDescent="0.25">
      <c r="A97" s="81"/>
      <c r="B97" s="38" t="s">
        <v>128</v>
      </c>
      <c r="D97" s="28"/>
      <c r="E97" s="91"/>
      <c r="F97" s="91"/>
      <c r="G97" s="91"/>
      <c r="H97" s="92"/>
      <c r="I97" s="92"/>
      <c r="J97" s="92"/>
      <c r="K97" s="92"/>
      <c r="L97" s="92"/>
      <c r="M97" s="92"/>
      <c r="N97" s="92"/>
      <c r="O97" s="92"/>
      <c r="P97" s="93"/>
    </row>
    <row r="98" spans="1:16" x14ac:dyDescent="0.25">
      <c r="A98" s="81"/>
      <c r="B98" s="28" t="s">
        <v>125</v>
      </c>
      <c r="D98" s="94" t="s">
        <v>70</v>
      </c>
      <c r="E98" s="95"/>
      <c r="F98" s="95"/>
      <c r="G98" s="95"/>
      <c r="H98" s="96"/>
      <c r="I98" s="96"/>
      <c r="J98" s="96"/>
      <c r="K98" s="96"/>
      <c r="L98" s="96"/>
      <c r="M98" s="96"/>
      <c r="N98" s="96"/>
      <c r="O98" s="96"/>
      <c r="P98" s="97"/>
    </row>
    <row r="99" spans="1:16" x14ac:dyDescent="0.25">
      <c r="A99" s="81" t="s">
        <v>129</v>
      </c>
      <c r="B99" s="129" t="s">
        <v>187</v>
      </c>
      <c r="C99" s="123"/>
      <c r="D99" s="84" t="s">
        <v>198</v>
      </c>
      <c r="E99" s="85">
        <v>0</v>
      </c>
      <c r="F99" s="85">
        <v>0</v>
      </c>
      <c r="G99" s="85">
        <v>0</v>
      </c>
      <c r="H99" s="85">
        <v>0</v>
      </c>
      <c r="I99" s="85">
        <v>0</v>
      </c>
      <c r="J99" s="85">
        <v>7.9996790796999999</v>
      </c>
      <c r="K99" s="85">
        <v>12.366983923626266</v>
      </c>
      <c r="L99" s="85">
        <v>11.22878361843723</v>
      </c>
      <c r="M99" s="85">
        <v>12.188613066709632</v>
      </c>
      <c r="N99" s="85">
        <v>10.813758642372671</v>
      </c>
      <c r="O99" s="85">
        <v>9.4389042180357094</v>
      </c>
      <c r="P99" s="85">
        <v>13.966889568040946</v>
      </c>
    </row>
    <row r="100" spans="1:16" x14ac:dyDescent="0.25">
      <c r="A100" s="81" t="s">
        <v>130</v>
      </c>
      <c r="B100" s="129" t="s">
        <v>188</v>
      </c>
      <c r="C100" s="123"/>
      <c r="D100" s="84" t="s">
        <v>188</v>
      </c>
      <c r="E100" s="85">
        <v>0</v>
      </c>
      <c r="F100" s="85">
        <v>0</v>
      </c>
      <c r="G100" s="85">
        <v>0</v>
      </c>
      <c r="H100" s="85">
        <v>0</v>
      </c>
      <c r="I100" s="85">
        <v>49.227529590215944</v>
      </c>
      <c r="J100" s="85">
        <v>48.977527607141361</v>
      </c>
      <c r="K100" s="85">
        <v>107.56098697769646</v>
      </c>
      <c r="L100" s="85">
        <v>148.09750821557296</v>
      </c>
      <c r="M100" s="85">
        <v>214.7460532890143</v>
      </c>
      <c r="N100" s="85">
        <v>268.02092768066109</v>
      </c>
      <c r="O100" s="85">
        <v>271.85825901097201</v>
      </c>
      <c r="P100" s="85">
        <v>279.38876323342163</v>
      </c>
    </row>
    <row r="101" spans="1:16" x14ac:dyDescent="0.25">
      <c r="A101" s="81" t="s">
        <v>131</v>
      </c>
      <c r="B101" s="129" t="s">
        <v>189</v>
      </c>
      <c r="C101" s="123"/>
      <c r="D101" s="84" t="s">
        <v>201</v>
      </c>
      <c r="E101" s="85">
        <v>0</v>
      </c>
      <c r="F101" s="85">
        <v>0</v>
      </c>
      <c r="G101" s="85">
        <v>34.215248734812931</v>
      </c>
      <c r="H101" s="85">
        <v>35.716515229645523</v>
      </c>
      <c r="I101" s="85">
        <v>37.217781830287237</v>
      </c>
      <c r="J101" s="85">
        <v>34.449476109500594</v>
      </c>
      <c r="K101" s="85">
        <v>25.956401993112372</v>
      </c>
      <c r="L101" s="85">
        <v>27.393274307562773</v>
      </c>
      <c r="M101" s="85">
        <v>28.830146622013167</v>
      </c>
      <c r="N101" s="85">
        <v>30.267018814379085</v>
      </c>
      <c r="O101" s="85">
        <v>31.703891128829486</v>
      </c>
      <c r="P101" s="85">
        <v>33.140763321195401</v>
      </c>
    </row>
    <row r="102" spans="1:16" x14ac:dyDescent="0.25">
      <c r="A102" s="81" t="s">
        <v>132</v>
      </c>
      <c r="B102" s="129" t="s">
        <v>190</v>
      </c>
      <c r="C102" s="123"/>
      <c r="D102" s="84" t="s">
        <v>200</v>
      </c>
      <c r="E102" s="85">
        <v>0</v>
      </c>
      <c r="F102" s="85">
        <v>0</v>
      </c>
      <c r="G102" s="85">
        <v>16.227749491144134</v>
      </c>
      <c r="H102" s="85">
        <v>15.221616267294612</v>
      </c>
      <c r="I102" s="85">
        <v>14.215483043445087</v>
      </c>
      <c r="J102" s="85">
        <v>11.598762858472897</v>
      </c>
      <c r="K102" s="85">
        <v>8.9820425238000006</v>
      </c>
      <c r="L102" s="85">
        <v>9.1018030907839993</v>
      </c>
      <c r="M102" s="85">
        <v>9.2215636577679998</v>
      </c>
      <c r="N102" s="85">
        <v>9.3413242247520003</v>
      </c>
      <c r="O102" s="85">
        <v>9.4610847917360008</v>
      </c>
      <c r="P102" s="85">
        <v>9.5808453587199995</v>
      </c>
    </row>
    <row r="103" spans="1:16" x14ac:dyDescent="0.25">
      <c r="A103" s="81" t="s">
        <v>133</v>
      </c>
      <c r="B103" s="129" t="s">
        <v>191</v>
      </c>
      <c r="C103" s="123"/>
      <c r="D103" s="84" t="s">
        <v>201</v>
      </c>
      <c r="E103" s="85">
        <v>0</v>
      </c>
      <c r="F103" s="85">
        <v>0</v>
      </c>
      <c r="G103" s="85">
        <v>0</v>
      </c>
      <c r="H103" s="85">
        <v>28.02921225</v>
      </c>
      <c r="I103" s="85">
        <v>29.207359574999998</v>
      </c>
      <c r="J103" s="85">
        <v>46.861596900000002</v>
      </c>
      <c r="K103" s="85">
        <v>35.308474650000001</v>
      </c>
      <c r="L103" s="85">
        <v>37.263050849999999</v>
      </c>
      <c r="M103" s="85">
        <v>39.217627049999997</v>
      </c>
      <c r="N103" s="85">
        <v>41.172203400000001</v>
      </c>
      <c r="O103" s="85">
        <v>43.126779599999999</v>
      </c>
      <c r="P103" s="85">
        <v>45.081355949999995</v>
      </c>
    </row>
    <row r="104" spans="1:16" x14ac:dyDescent="0.25">
      <c r="A104" s="81">
        <v>15</v>
      </c>
      <c r="B104" s="104" t="s">
        <v>134</v>
      </c>
      <c r="C104" s="105"/>
      <c r="D104" s="106"/>
      <c r="E104" s="60">
        <f t="shared" ref="E104:P104" si="8">SUM(E99:E103)</f>
        <v>0</v>
      </c>
      <c r="F104" s="60">
        <f t="shared" si="8"/>
        <v>0</v>
      </c>
      <c r="G104" s="60">
        <f t="shared" si="8"/>
        <v>50.442998225957069</v>
      </c>
      <c r="H104" s="60">
        <f t="shared" si="8"/>
        <v>78.967343746940145</v>
      </c>
      <c r="I104" s="60">
        <f t="shared" si="8"/>
        <v>129.86815403894826</v>
      </c>
      <c r="J104" s="60">
        <f>SUM(J99:J103)</f>
        <v>149.88704255481485</v>
      </c>
      <c r="K104" s="60">
        <f t="shared" si="8"/>
        <v>190.1748900682351</v>
      </c>
      <c r="L104" s="60">
        <f t="shared" si="8"/>
        <v>233.08442008235693</v>
      </c>
      <c r="M104" s="60">
        <f t="shared" si="8"/>
        <v>304.20400368550503</v>
      </c>
      <c r="N104" s="60">
        <f t="shared" si="8"/>
        <v>359.61523276216479</v>
      </c>
      <c r="O104" s="60">
        <f t="shared" si="8"/>
        <v>365.58891874957322</v>
      </c>
      <c r="P104" s="60">
        <f t="shared" si="8"/>
        <v>381.15861743137793</v>
      </c>
    </row>
    <row r="105" spans="1:16" x14ac:dyDescent="0.25">
      <c r="A105" s="81"/>
      <c r="B105" s="114"/>
      <c r="C105" s="130"/>
      <c r="D105" s="131"/>
      <c r="E105" s="91"/>
      <c r="F105" s="91"/>
      <c r="G105" s="91"/>
      <c r="H105" s="91"/>
      <c r="I105" s="91"/>
      <c r="J105" s="91"/>
      <c r="K105" s="91"/>
      <c r="L105" s="91"/>
      <c r="M105" s="91"/>
      <c r="N105" s="91"/>
      <c r="O105" s="91"/>
      <c r="P105" s="91"/>
    </row>
    <row r="106" spans="1:16" ht="15" customHeight="1" x14ac:dyDescent="0.25">
      <c r="A106" s="81">
        <v>16</v>
      </c>
      <c r="B106" s="117" t="s">
        <v>135</v>
      </c>
      <c r="C106" s="118"/>
      <c r="D106" s="84"/>
      <c r="E106" s="107">
        <f t="shared" ref="E106:P106" si="9">E104+E95</f>
        <v>0</v>
      </c>
      <c r="F106" s="107">
        <f t="shared" si="9"/>
        <v>0</v>
      </c>
      <c r="G106" s="107">
        <f t="shared" si="9"/>
        <v>129.09816040285708</v>
      </c>
      <c r="H106" s="107">
        <f t="shared" si="9"/>
        <v>171.16378201012515</v>
      </c>
      <c r="I106" s="107">
        <f t="shared" si="9"/>
        <v>214.15892491705827</v>
      </c>
      <c r="J106" s="107">
        <f>J104+J95</f>
        <v>232.65120179994486</v>
      </c>
      <c r="K106" s="107">
        <f t="shared" si="9"/>
        <v>271.4124376803851</v>
      </c>
      <c r="L106" s="107">
        <f t="shared" si="9"/>
        <v>306.81976195529091</v>
      </c>
      <c r="M106" s="107">
        <f t="shared" si="9"/>
        <v>370.43713981922303</v>
      </c>
      <c r="N106" s="107">
        <f t="shared" si="9"/>
        <v>418.34616315666676</v>
      </c>
      <c r="O106" s="107">
        <f t="shared" si="9"/>
        <v>416.81764340485921</v>
      </c>
      <c r="P106" s="107">
        <f t="shared" si="9"/>
        <v>424.88513634744794</v>
      </c>
    </row>
    <row r="107" spans="1:16" x14ac:dyDescent="0.25">
      <c r="A107" s="81"/>
      <c r="B107" s="38"/>
      <c r="D107" s="28"/>
      <c r="E107" s="77"/>
      <c r="F107" s="77"/>
      <c r="G107" s="77"/>
      <c r="H107" s="77"/>
      <c r="I107" s="77"/>
      <c r="J107" s="77"/>
      <c r="K107" s="77"/>
      <c r="L107" s="77"/>
      <c r="M107" s="77"/>
      <c r="N107" s="77"/>
      <c r="O107" s="77"/>
      <c r="P107" s="77"/>
    </row>
    <row r="108" spans="1:16" ht="18.75" x14ac:dyDescent="0.25">
      <c r="A108" s="81"/>
      <c r="B108" s="132" t="s">
        <v>136</v>
      </c>
      <c r="D108" s="28"/>
      <c r="E108" s="77"/>
      <c r="F108" s="77"/>
      <c r="G108" s="77"/>
      <c r="H108" s="77"/>
      <c r="I108" s="77"/>
      <c r="J108" s="77"/>
      <c r="K108" s="77"/>
      <c r="L108" s="77"/>
      <c r="M108" s="77"/>
      <c r="N108" s="77"/>
      <c r="O108" s="77"/>
      <c r="P108" s="77"/>
    </row>
    <row r="109" spans="1:16" x14ac:dyDescent="0.25">
      <c r="A109" s="81"/>
      <c r="B109" s="27"/>
      <c r="D109" s="28"/>
      <c r="E109" s="80">
        <v>2024</v>
      </c>
      <c r="F109" s="80">
        <v>2025</v>
      </c>
      <c r="G109" s="80">
        <v>2026</v>
      </c>
      <c r="H109" s="80">
        <v>2027</v>
      </c>
      <c r="I109" s="80">
        <v>2028</v>
      </c>
      <c r="J109" s="80">
        <v>2029</v>
      </c>
      <c r="K109" s="80">
        <v>2030</v>
      </c>
      <c r="L109" s="80">
        <v>2031</v>
      </c>
      <c r="M109" s="80">
        <v>2032</v>
      </c>
      <c r="N109" s="80">
        <v>2033</v>
      </c>
      <c r="O109" s="80">
        <v>2034</v>
      </c>
      <c r="P109" s="80">
        <v>2035</v>
      </c>
    </row>
    <row r="110" spans="1:16" ht="31.5" x14ac:dyDescent="0.25">
      <c r="A110" s="81">
        <v>17</v>
      </c>
      <c r="B110" s="104" t="s">
        <v>137</v>
      </c>
      <c r="C110" s="133"/>
      <c r="D110" s="134"/>
      <c r="E110" s="107">
        <f t="shared" ref="E110:P110" si="10">E24</f>
        <v>634.72685189085303</v>
      </c>
      <c r="F110" s="107">
        <f t="shared" si="10"/>
        <v>726.60291479860109</v>
      </c>
      <c r="G110" s="107">
        <f t="shared" si="10"/>
        <v>824.5775986594582</v>
      </c>
      <c r="H110" s="107">
        <f t="shared" si="10"/>
        <v>853.39728723726216</v>
      </c>
      <c r="I110" s="107">
        <f t="shared" si="10"/>
        <v>862.67636643700644</v>
      </c>
      <c r="J110" s="107">
        <f>J24</f>
        <v>881.92553080077164</v>
      </c>
      <c r="K110" s="107">
        <f t="shared" si="10"/>
        <v>909.17214505394213</v>
      </c>
      <c r="L110" s="107">
        <f t="shared" si="10"/>
        <v>937.04822708187055</v>
      </c>
      <c r="M110" s="107">
        <f t="shared" si="10"/>
        <v>993.13074817300844</v>
      </c>
      <c r="N110" s="107">
        <f t="shared" si="10"/>
        <v>955.92630380370952</v>
      </c>
      <c r="O110" s="107">
        <f t="shared" si="10"/>
        <v>970.3516219098442</v>
      </c>
      <c r="P110" s="107">
        <f t="shared" si="10"/>
        <v>947.37368155189279</v>
      </c>
    </row>
    <row r="111" spans="1:16" ht="31.5" x14ac:dyDescent="0.25">
      <c r="A111" s="81">
        <v>18</v>
      </c>
      <c r="B111" s="104" t="s">
        <v>138</v>
      </c>
      <c r="C111" s="133"/>
      <c r="D111" s="134"/>
      <c r="E111" s="107">
        <f t="shared" ref="E111:P111" si="11">E89</f>
        <v>606.867637317044</v>
      </c>
      <c r="F111" s="107">
        <f t="shared" si="11"/>
        <v>677.26748734445005</v>
      </c>
      <c r="G111" s="107">
        <f t="shared" si="11"/>
        <v>695.47941426289594</v>
      </c>
      <c r="H111" s="107">
        <f t="shared" si="11"/>
        <v>682.23345688454003</v>
      </c>
      <c r="I111" s="107">
        <f t="shared" si="11"/>
        <v>660.78923084579799</v>
      </c>
      <c r="J111" s="107">
        <f>J89</f>
        <v>649.27436432469995</v>
      </c>
      <c r="K111" s="107">
        <f t="shared" si="11"/>
        <v>637.75949758833599</v>
      </c>
      <c r="L111" s="107">
        <f t="shared" si="11"/>
        <v>633.1049310919559</v>
      </c>
      <c r="M111" s="107">
        <f t="shared" si="11"/>
        <v>628.45036472179618</v>
      </c>
      <c r="N111" s="107">
        <f t="shared" si="11"/>
        <v>620.81282138637596</v>
      </c>
      <c r="O111" s="107">
        <f t="shared" si="11"/>
        <v>609.321608934496</v>
      </c>
      <c r="P111" s="107">
        <f t="shared" si="11"/>
        <v>604.88479571453593</v>
      </c>
    </row>
    <row r="112" spans="1:16" ht="31.5" x14ac:dyDescent="0.25">
      <c r="A112" s="81">
        <v>19</v>
      </c>
      <c r="B112" s="135" t="s">
        <v>139</v>
      </c>
      <c r="C112" s="133"/>
      <c r="D112" s="134"/>
      <c r="E112" s="107">
        <f t="shared" ref="E112:O112" si="12">E111-E110</f>
        <v>-27.859214573809027</v>
      </c>
      <c r="F112" s="107">
        <f t="shared" si="12"/>
        <v>-49.335427454151045</v>
      </c>
      <c r="G112" s="107">
        <f t="shared" si="12"/>
        <v>-129.09818439656226</v>
      </c>
      <c r="H112" s="107">
        <f t="shared" si="12"/>
        <v>-171.16383035272213</v>
      </c>
      <c r="I112" s="107">
        <f t="shared" si="12"/>
        <v>-201.88713559120845</v>
      </c>
      <c r="J112" s="107">
        <f>J111-J110</f>
        <v>-232.65116647607169</v>
      </c>
      <c r="K112" s="107">
        <f t="shared" si="12"/>
        <v>-271.41264746560614</v>
      </c>
      <c r="L112" s="107">
        <f t="shared" si="12"/>
        <v>-303.94329598991465</v>
      </c>
      <c r="M112" s="107">
        <f t="shared" si="12"/>
        <v>-364.68038345121226</v>
      </c>
      <c r="N112" s="107">
        <f t="shared" si="12"/>
        <v>-335.11348241733356</v>
      </c>
      <c r="O112" s="107">
        <f t="shared" si="12"/>
        <v>-361.0300129753482</v>
      </c>
      <c r="P112" s="107">
        <f>P111-P110</f>
        <v>-342.48888583735686</v>
      </c>
    </row>
    <row r="113" spans="1:16" ht="31.5" x14ac:dyDescent="0.25">
      <c r="A113" s="81">
        <v>20</v>
      </c>
      <c r="B113" s="104" t="s">
        <v>140</v>
      </c>
      <c r="C113" s="133"/>
      <c r="D113" s="134"/>
      <c r="E113" s="107">
        <f t="shared" ref="E113:P113" si="13">E106</f>
        <v>0</v>
      </c>
      <c r="F113" s="107">
        <f t="shared" si="13"/>
        <v>0</v>
      </c>
      <c r="G113" s="107">
        <f t="shared" si="13"/>
        <v>129.09816040285708</v>
      </c>
      <c r="H113" s="107">
        <f t="shared" si="13"/>
        <v>171.16378201012515</v>
      </c>
      <c r="I113" s="107">
        <f t="shared" si="13"/>
        <v>214.15892491705827</v>
      </c>
      <c r="J113" s="107">
        <f>J106</f>
        <v>232.65120179994486</v>
      </c>
      <c r="K113" s="107">
        <f t="shared" si="13"/>
        <v>271.4124376803851</v>
      </c>
      <c r="L113" s="107">
        <f t="shared" si="13"/>
        <v>306.81976195529091</v>
      </c>
      <c r="M113" s="107">
        <f t="shared" si="13"/>
        <v>370.43713981922303</v>
      </c>
      <c r="N113" s="107">
        <f t="shared" si="13"/>
        <v>418.34616315666676</v>
      </c>
      <c r="O113" s="107">
        <f t="shared" si="13"/>
        <v>416.81764340485921</v>
      </c>
      <c r="P113" s="107">
        <f t="shared" si="13"/>
        <v>424.88513634744794</v>
      </c>
    </row>
    <row r="114" spans="1:16" ht="51.75" customHeight="1" x14ac:dyDescent="0.25">
      <c r="A114" s="81">
        <v>21</v>
      </c>
      <c r="B114" s="104" t="s">
        <v>141</v>
      </c>
      <c r="C114" s="133"/>
      <c r="D114" s="83"/>
      <c r="E114" s="107">
        <f t="shared" ref="E114:O114" si="14">E113+E112</f>
        <v>-27.859214573809027</v>
      </c>
      <c r="F114" s="107">
        <f t="shared" si="14"/>
        <v>-49.335427454151045</v>
      </c>
      <c r="G114" s="107">
        <f t="shared" si="14"/>
        <v>-2.3993705184466307E-5</v>
      </c>
      <c r="H114" s="107">
        <f t="shared" si="14"/>
        <v>-4.8342596983275143E-5</v>
      </c>
      <c r="I114" s="107">
        <f t="shared" si="14"/>
        <v>12.271789325849824</v>
      </c>
      <c r="J114" s="107">
        <f>J113+J112</f>
        <v>3.5323873163406461E-5</v>
      </c>
      <c r="K114" s="107">
        <f t="shared" si="14"/>
        <v>-2.0978522104542208E-4</v>
      </c>
      <c r="L114" s="107">
        <f t="shared" si="14"/>
        <v>2.8764659653762692</v>
      </c>
      <c r="M114" s="107">
        <f t="shared" si="14"/>
        <v>5.7567563680107696</v>
      </c>
      <c r="N114" s="107">
        <f t="shared" si="14"/>
        <v>83.232680739333205</v>
      </c>
      <c r="O114" s="107">
        <f t="shared" si="14"/>
        <v>55.787630429511012</v>
      </c>
      <c r="P114" s="107">
        <f>P113+P112</f>
        <v>82.396250510091079</v>
      </c>
    </row>
    <row r="116" spans="1:16" x14ac:dyDescent="0.25">
      <c r="I116" s="30"/>
      <c r="J116" s="30"/>
      <c r="K116" s="30"/>
      <c r="L116" s="30"/>
      <c r="M116" s="30"/>
      <c r="N116" s="30"/>
      <c r="O116" s="30"/>
      <c r="P116" s="30"/>
    </row>
  </sheetData>
  <dataConsolidate/>
  <dataValidations count="1">
    <dataValidation type="list" allowBlank="1" showInputMessage="1" showErrorMessage="1" sqref="D46" xr:uid="{F0F0F8E4-9D9A-4EE7-90C7-1A29652EA560}">
      <formula1>#REF!</formula1>
    </dataValidation>
  </dataValidations>
  <printOptions horizontalCentered="1" verticalCentered="1"/>
  <pageMargins left="0.25" right="0.25" top="0.75" bottom="0.75" header="0.3" footer="0.3"/>
  <pageSetup scale="24"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EA90-84AE-46FA-880C-7B6B7C8175B6}">
  <sheetPr codeName="Sheet100">
    <tabColor indexed="42"/>
    <pageSetUpPr fitToPage="1"/>
  </sheetPr>
  <dimension ref="A1:W137"/>
  <sheetViews>
    <sheetView zoomScale="90" zoomScaleNormal="90" workbookViewId="0"/>
  </sheetViews>
  <sheetFormatPr defaultColWidth="10.28515625" defaultRowHeight="15.75" x14ac:dyDescent="0.25"/>
  <cols>
    <col min="1" max="1" width="10.28515625" style="121"/>
    <col min="2" max="2" width="78.5703125" style="29" customWidth="1"/>
    <col min="3" max="3" width="7.7109375" style="29" customWidth="1"/>
    <col min="4" max="4" width="7.140625" style="29" customWidth="1"/>
    <col min="5" max="6" width="12.140625" style="30" bestFit="1" customWidth="1"/>
    <col min="7" max="7" width="11.140625" style="30" customWidth="1"/>
    <col min="8" max="8" width="10.5703125" style="30" customWidth="1"/>
    <col min="9" max="16" width="10.5703125" style="27" customWidth="1"/>
    <col min="17" max="129" width="8.140625" style="27" customWidth="1"/>
    <col min="130" max="16384" width="10.28515625" style="27"/>
  </cols>
  <sheetData>
    <row r="1" spans="1:16" x14ac:dyDescent="0.25">
      <c r="B1" s="28" t="s">
        <v>7</v>
      </c>
      <c r="C1" s="28"/>
      <c r="H1" s="27"/>
    </row>
    <row r="2" spans="1:16" x14ac:dyDescent="0.25">
      <c r="B2" s="28" t="s">
        <v>8</v>
      </c>
      <c r="C2" s="28"/>
      <c r="H2" s="27"/>
    </row>
    <row r="3" spans="1:16" s="31" customFormat="1" x14ac:dyDescent="0.25">
      <c r="A3" s="121"/>
      <c r="B3" s="32" t="s">
        <v>9</v>
      </c>
      <c r="C3" s="33"/>
      <c r="D3" s="34"/>
    </row>
    <row r="4" spans="1:16" s="31" customFormat="1" x14ac:dyDescent="0.25">
      <c r="A4" s="121"/>
      <c r="B4" s="35" t="s">
        <v>202</v>
      </c>
      <c r="C4" s="33"/>
      <c r="D4" s="36"/>
    </row>
    <row r="5" spans="1:16" s="31" customFormat="1" x14ac:dyDescent="0.25">
      <c r="A5" s="121"/>
      <c r="B5" s="14" t="s">
        <v>203</v>
      </c>
      <c r="C5" s="33"/>
      <c r="D5" s="36"/>
    </row>
    <row r="6" spans="1:16" s="31" customFormat="1" x14ac:dyDescent="0.25">
      <c r="A6" s="121"/>
      <c r="B6" s="36"/>
      <c r="D6" s="36"/>
    </row>
    <row r="7" spans="1:16" s="31" customFormat="1" x14ac:dyDescent="0.25">
      <c r="A7" s="121"/>
      <c r="B7" s="37" t="s">
        <v>36</v>
      </c>
      <c r="C7" s="29"/>
      <c r="D7" s="29"/>
      <c r="E7" s="47" t="s">
        <v>204</v>
      </c>
      <c r="F7" s="136"/>
      <c r="I7" s="39"/>
      <c r="J7" s="39"/>
      <c r="K7" s="39"/>
      <c r="L7" s="39"/>
      <c r="M7" s="39"/>
      <c r="N7" s="39"/>
      <c r="O7" s="39"/>
    </row>
    <row r="8" spans="1:16" s="31" customFormat="1" x14ac:dyDescent="0.25">
      <c r="A8" s="121"/>
      <c r="B8" s="28"/>
      <c r="C8" s="29"/>
      <c r="D8" s="28"/>
      <c r="E8" s="40"/>
      <c r="F8" s="40"/>
      <c r="G8" s="40"/>
      <c r="H8" s="40"/>
      <c r="I8" s="40"/>
      <c r="J8" s="41" t="s">
        <v>37</v>
      </c>
      <c r="K8" s="44"/>
      <c r="L8" s="44"/>
      <c r="M8" s="44"/>
      <c r="N8" s="44"/>
      <c r="O8" s="45"/>
      <c r="P8" s="46"/>
    </row>
    <row r="9" spans="1:16" s="31" customFormat="1" x14ac:dyDescent="0.25">
      <c r="A9" s="121"/>
      <c r="B9" s="29"/>
      <c r="C9" s="29"/>
      <c r="D9" s="28"/>
      <c r="E9" s="45"/>
      <c r="F9" s="45"/>
      <c r="G9" s="45"/>
      <c r="H9" s="45"/>
      <c r="I9" s="46"/>
      <c r="J9" s="46"/>
      <c r="K9" s="46"/>
      <c r="L9" s="46"/>
      <c r="M9" s="46"/>
      <c r="N9" s="46"/>
      <c r="O9" s="46"/>
      <c r="P9" s="46"/>
    </row>
    <row r="10" spans="1:16" s="50" customFormat="1" ht="18.75" x14ac:dyDescent="0.3">
      <c r="A10" s="137"/>
      <c r="B10" s="51" t="s">
        <v>205</v>
      </c>
      <c r="C10" s="52"/>
      <c r="D10" s="52"/>
      <c r="E10" s="80">
        <v>2024</v>
      </c>
      <c r="F10" s="80">
        <v>2025</v>
      </c>
      <c r="G10" s="80">
        <v>2026</v>
      </c>
      <c r="H10" s="80">
        <v>2027</v>
      </c>
      <c r="I10" s="80">
        <v>2028</v>
      </c>
      <c r="J10" s="80">
        <v>2029</v>
      </c>
      <c r="K10" s="80">
        <v>2030</v>
      </c>
      <c r="L10" s="80">
        <v>2031</v>
      </c>
      <c r="M10" s="80">
        <v>2032</v>
      </c>
      <c r="N10" s="80">
        <v>2033</v>
      </c>
      <c r="O10" s="80">
        <v>2034</v>
      </c>
      <c r="P10" s="80">
        <v>2035</v>
      </c>
    </row>
    <row r="11" spans="1:16" x14ac:dyDescent="0.25">
      <c r="A11" s="33">
        <v>1</v>
      </c>
      <c r="B11" s="28" t="s">
        <v>206</v>
      </c>
      <c r="C11" s="28"/>
      <c r="D11" s="54"/>
      <c r="F11" s="55"/>
      <c r="G11" s="55"/>
      <c r="H11" s="57"/>
      <c r="I11" s="57"/>
      <c r="J11" s="57"/>
      <c r="K11" s="57"/>
      <c r="L11" s="57"/>
      <c r="M11" s="57"/>
      <c r="N11" s="57"/>
      <c r="O11" s="57"/>
      <c r="P11" s="57"/>
    </row>
    <row r="12" spans="1:16" x14ac:dyDescent="0.25">
      <c r="A12" s="33">
        <v>2</v>
      </c>
      <c r="B12" s="28" t="s">
        <v>207</v>
      </c>
      <c r="C12" s="28"/>
      <c r="D12" s="54"/>
      <c r="E12" s="55"/>
      <c r="F12" s="55"/>
      <c r="G12" s="55"/>
      <c r="H12" s="57"/>
      <c r="I12" s="57"/>
      <c r="J12" s="57"/>
      <c r="K12" s="57"/>
      <c r="L12" s="57"/>
      <c r="M12" s="57"/>
      <c r="N12" s="57"/>
      <c r="O12" s="57"/>
      <c r="P12" s="57"/>
    </row>
    <row r="13" spans="1:16" x14ac:dyDescent="0.25">
      <c r="A13" s="33">
        <v>3</v>
      </c>
      <c r="B13" s="28" t="s">
        <v>208</v>
      </c>
      <c r="C13" s="28"/>
      <c r="D13" s="54"/>
      <c r="E13" s="60"/>
      <c r="F13" s="60"/>
      <c r="G13" s="60"/>
      <c r="H13" s="60"/>
      <c r="I13" s="60"/>
      <c r="J13" s="60"/>
      <c r="K13" s="60"/>
      <c r="L13" s="60"/>
      <c r="M13" s="60"/>
      <c r="N13" s="60"/>
      <c r="O13" s="60"/>
      <c r="P13" s="60"/>
    </row>
    <row r="14" spans="1:16" x14ac:dyDescent="0.25">
      <c r="A14" s="33">
        <v>4</v>
      </c>
      <c r="B14" s="28" t="s">
        <v>209</v>
      </c>
      <c r="C14" s="28"/>
      <c r="D14" s="54"/>
      <c r="E14" s="138">
        <v>4778144.7870668536</v>
      </c>
      <c r="F14" s="138">
        <v>5327789.019400253</v>
      </c>
      <c r="G14" s="138">
        <v>5809003.8656464219</v>
      </c>
      <c r="H14" s="138">
        <v>6248253.8810475068</v>
      </c>
      <c r="I14" s="138">
        <v>6832383.2250557235</v>
      </c>
      <c r="J14" s="138">
        <v>7274181.8663843563</v>
      </c>
      <c r="K14" s="138">
        <v>7732321.8827822804</v>
      </c>
      <c r="L14" s="138">
        <v>8182579.6489671366</v>
      </c>
      <c r="M14" s="138">
        <v>8692095.4496582504</v>
      </c>
      <c r="N14" s="138">
        <v>8941746.6150091812</v>
      </c>
      <c r="O14" s="138">
        <v>9114089.8541995473</v>
      </c>
      <c r="P14" s="138">
        <v>9280661.0518596787</v>
      </c>
    </row>
    <row r="15" spans="1:16" x14ac:dyDescent="0.25">
      <c r="A15" s="33">
        <v>5</v>
      </c>
      <c r="B15" s="28" t="s">
        <v>210</v>
      </c>
      <c r="C15" s="28"/>
      <c r="D15" s="54"/>
      <c r="E15" s="138">
        <v>4921356.2540599992</v>
      </c>
      <c r="F15" s="138">
        <v>5487474.5281699998</v>
      </c>
      <c r="G15" s="138">
        <v>5983112.4375799997</v>
      </c>
      <c r="H15" s="138">
        <v>6435527.7382300003</v>
      </c>
      <c r="I15" s="138">
        <v>7037164.7183599994</v>
      </c>
      <c r="J15" s="138">
        <v>7492205.0328400005</v>
      </c>
      <c r="K15" s="138">
        <v>7964076.5092000002</v>
      </c>
      <c r="L15" s="138">
        <v>8427829.48704</v>
      </c>
      <c r="M15" s="138">
        <v>8952616.5925000012</v>
      </c>
      <c r="N15" s="138">
        <v>9209750.3501999993</v>
      </c>
      <c r="O15" s="138">
        <v>9387259.0938300006</v>
      </c>
      <c r="P15" s="138">
        <v>9558822.7951999996</v>
      </c>
    </row>
    <row r="16" spans="1:16" x14ac:dyDescent="0.25">
      <c r="A16" s="33">
        <v>6</v>
      </c>
      <c r="B16" s="28" t="s">
        <v>211</v>
      </c>
      <c r="C16" s="58"/>
      <c r="D16" s="59"/>
      <c r="E16" s="138"/>
      <c r="F16" s="138"/>
      <c r="G16" s="138"/>
      <c r="H16" s="138"/>
      <c r="I16" s="138"/>
      <c r="J16" s="138"/>
      <c r="K16" s="138"/>
      <c r="L16" s="138"/>
      <c r="M16" s="138"/>
      <c r="N16" s="138"/>
      <c r="O16" s="138"/>
      <c r="P16" s="138"/>
    </row>
    <row r="17" spans="1:16" x14ac:dyDescent="0.25">
      <c r="A17" s="33">
        <v>7</v>
      </c>
      <c r="B17" s="38" t="s">
        <v>212</v>
      </c>
      <c r="C17" s="28"/>
      <c r="D17" s="54"/>
      <c r="E17" s="63">
        <f t="shared" ref="E17:O17" si="0">E15+E16</f>
        <v>4921356.2540599992</v>
      </c>
      <c r="F17" s="63">
        <f t="shared" si="0"/>
        <v>5487474.5281699998</v>
      </c>
      <c r="G17" s="63">
        <f t="shared" si="0"/>
        <v>5983112.4375799997</v>
      </c>
      <c r="H17" s="63">
        <f t="shared" si="0"/>
        <v>6435527.7382300003</v>
      </c>
      <c r="I17" s="63">
        <f>I15+I16</f>
        <v>7037164.7183599994</v>
      </c>
      <c r="J17" s="63">
        <f t="shared" si="0"/>
        <v>7492205.0328400005</v>
      </c>
      <c r="K17" s="63">
        <f t="shared" si="0"/>
        <v>7964076.5092000002</v>
      </c>
      <c r="L17" s="63">
        <f t="shared" si="0"/>
        <v>8427829.48704</v>
      </c>
      <c r="M17" s="63">
        <f t="shared" si="0"/>
        <v>8952616.5925000012</v>
      </c>
      <c r="N17" s="63">
        <f t="shared" si="0"/>
        <v>9209750.3501999993</v>
      </c>
      <c r="O17" s="63">
        <f t="shared" si="0"/>
        <v>9387259.0938300006</v>
      </c>
      <c r="P17" s="63">
        <f>P15+P16</f>
        <v>9558822.7951999996</v>
      </c>
    </row>
    <row r="18" spans="1:16" x14ac:dyDescent="0.25">
      <c r="A18" s="33"/>
      <c r="C18" s="28"/>
      <c r="D18" s="28"/>
      <c r="E18" s="258"/>
      <c r="F18" s="258"/>
      <c r="G18" s="258"/>
      <c r="H18" s="258"/>
      <c r="I18" s="258"/>
      <c r="J18" s="258"/>
      <c r="K18" s="258"/>
      <c r="L18" s="258"/>
      <c r="M18" s="258"/>
      <c r="N18" s="258"/>
      <c r="O18" s="258"/>
      <c r="P18" s="258"/>
    </row>
    <row r="19" spans="1:16" x14ac:dyDescent="0.25">
      <c r="A19" s="33">
        <v>8</v>
      </c>
      <c r="B19" s="28" t="s">
        <v>213</v>
      </c>
      <c r="C19" s="28"/>
      <c r="D19" s="54"/>
      <c r="E19" s="139">
        <v>36502.92</v>
      </c>
      <c r="F19" s="139">
        <v>37411.437119999995</v>
      </c>
      <c r="G19" s="139">
        <v>38352.401279999998</v>
      </c>
      <c r="H19" s="139">
        <v>39309.588960000001</v>
      </c>
      <c r="I19" s="139">
        <v>40299.223680000003</v>
      </c>
      <c r="J19" s="139">
        <v>41305.081920000004</v>
      </c>
      <c r="K19" s="139">
        <v>42327.163679999998</v>
      </c>
      <c r="L19" s="139">
        <v>43397.915999999997</v>
      </c>
      <c r="M19" s="139">
        <v>44468.668320000004</v>
      </c>
      <c r="N19" s="139">
        <v>45588.091200000003</v>
      </c>
      <c r="O19" s="139">
        <v>46723.7376</v>
      </c>
      <c r="P19" s="139">
        <v>47891.831039999997</v>
      </c>
    </row>
    <row r="20" spans="1:16" x14ac:dyDescent="0.25">
      <c r="A20" s="33">
        <v>9</v>
      </c>
      <c r="B20" s="28" t="s">
        <v>214</v>
      </c>
      <c r="C20" s="28"/>
      <c r="D20" s="54"/>
      <c r="E20" s="64"/>
      <c r="F20" s="64"/>
      <c r="G20" s="64"/>
      <c r="H20" s="140"/>
      <c r="I20" s="140"/>
      <c r="J20" s="140"/>
      <c r="K20" s="140"/>
      <c r="L20" s="140"/>
      <c r="M20" s="140"/>
      <c r="N20" s="140"/>
      <c r="O20" s="140"/>
      <c r="P20" s="140"/>
    </row>
    <row r="21" spans="1:16" x14ac:dyDescent="0.25">
      <c r="A21" s="33">
        <v>10</v>
      </c>
      <c r="B21" s="141" t="s">
        <v>215</v>
      </c>
      <c r="C21" s="28"/>
      <c r="D21" s="28"/>
      <c r="E21" s="62"/>
      <c r="F21" s="62"/>
      <c r="G21" s="62"/>
      <c r="H21" s="57"/>
      <c r="I21" s="57"/>
      <c r="J21" s="57"/>
      <c r="K21" s="57"/>
      <c r="L21" s="57"/>
      <c r="M21" s="57"/>
      <c r="N21" s="57"/>
      <c r="O21" s="57"/>
      <c r="P21" s="57"/>
    </row>
    <row r="22" spans="1:16" ht="24" customHeight="1" x14ac:dyDescent="0.25">
      <c r="A22" s="33">
        <v>11</v>
      </c>
      <c r="B22" s="141" t="s">
        <v>216</v>
      </c>
      <c r="C22" s="28"/>
      <c r="D22" s="28"/>
      <c r="E22" s="62"/>
      <c r="F22" s="62"/>
      <c r="G22" s="62"/>
      <c r="H22" s="57"/>
      <c r="I22" s="57"/>
      <c r="J22" s="57"/>
      <c r="K22" s="57"/>
      <c r="L22" s="57"/>
      <c r="M22" s="57"/>
      <c r="N22" s="57"/>
      <c r="O22" s="57"/>
      <c r="P22" s="57"/>
    </row>
    <row r="23" spans="1:16" x14ac:dyDescent="0.25">
      <c r="A23" s="142"/>
      <c r="B23" s="67"/>
      <c r="C23" s="67"/>
      <c r="D23" s="143"/>
      <c r="E23" s="144"/>
      <c r="F23" s="144"/>
      <c r="G23" s="144"/>
      <c r="H23" s="145"/>
      <c r="I23" s="145"/>
      <c r="J23" s="145"/>
      <c r="K23" s="145"/>
      <c r="L23" s="145"/>
      <c r="M23" s="145"/>
      <c r="N23" s="145"/>
      <c r="O23" s="145"/>
      <c r="P23" s="146"/>
    </row>
    <row r="24" spans="1:16" ht="18.75" x14ac:dyDescent="0.3">
      <c r="B24" s="51" t="s">
        <v>217</v>
      </c>
      <c r="C24" s="52"/>
      <c r="D24" s="33"/>
      <c r="E24" s="74"/>
      <c r="F24" s="74"/>
      <c r="G24" s="74"/>
      <c r="H24" s="74"/>
      <c r="I24" s="74"/>
      <c r="J24" s="74"/>
      <c r="K24" s="74"/>
      <c r="L24" s="74"/>
      <c r="M24" s="74"/>
      <c r="N24" s="74"/>
      <c r="O24" s="74"/>
      <c r="P24" s="74"/>
    </row>
    <row r="25" spans="1:16" x14ac:dyDescent="0.25">
      <c r="A25" s="81"/>
      <c r="B25" s="38" t="s">
        <v>218</v>
      </c>
      <c r="C25" s="76"/>
      <c r="D25" s="38"/>
      <c r="E25" s="77"/>
      <c r="F25" s="77"/>
      <c r="G25" s="77"/>
      <c r="H25" s="75"/>
      <c r="I25" s="75"/>
      <c r="J25" s="75"/>
      <c r="K25" s="75"/>
      <c r="L25" s="75"/>
      <c r="M25" s="75"/>
      <c r="N25" s="75"/>
      <c r="O25" s="75"/>
      <c r="P25" s="75"/>
    </row>
    <row r="26" spans="1:16" x14ac:dyDescent="0.25">
      <c r="A26" s="81"/>
      <c r="B26" s="28" t="s">
        <v>69</v>
      </c>
      <c r="D26" s="33"/>
      <c r="E26" s="80">
        <v>2024</v>
      </c>
      <c r="F26" s="80">
        <v>2025</v>
      </c>
      <c r="G26" s="80">
        <v>2026</v>
      </c>
      <c r="H26" s="80">
        <v>2027</v>
      </c>
      <c r="I26" s="80">
        <v>2028</v>
      </c>
      <c r="J26" s="80">
        <v>2029</v>
      </c>
      <c r="K26" s="80">
        <v>2030</v>
      </c>
      <c r="L26" s="80">
        <v>2031</v>
      </c>
      <c r="M26" s="80">
        <v>2032</v>
      </c>
      <c r="N26" s="80">
        <v>2033</v>
      </c>
      <c r="O26" s="80">
        <v>2034</v>
      </c>
      <c r="P26" s="80">
        <v>2035</v>
      </c>
    </row>
    <row r="27" spans="1:16" x14ac:dyDescent="0.25">
      <c r="A27" s="81" t="s">
        <v>90</v>
      </c>
      <c r="B27" s="82" t="s">
        <v>142</v>
      </c>
      <c r="C27" s="133"/>
      <c r="D27" s="84"/>
      <c r="E27" s="85">
        <v>1280373.8631000002</v>
      </c>
      <c r="F27" s="85">
        <v>1294509.9220100001</v>
      </c>
      <c r="G27" s="85">
        <v>1103074.0268300001</v>
      </c>
      <c r="H27" s="85">
        <v>1194738.4824599999</v>
      </c>
      <c r="I27" s="85">
        <v>1214047.8599</v>
      </c>
      <c r="J27" s="85">
        <v>1162511.3054899999</v>
      </c>
      <c r="K27" s="85">
        <v>1035508.8913300001</v>
      </c>
      <c r="L27" s="85">
        <v>1011746.4127</v>
      </c>
      <c r="M27" s="85">
        <v>1005101.74518</v>
      </c>
      <c r="N27" s="85">
        <v>1034295.9102299999</v>
      </c>
      <c r="O27" s="85">
        <v>1040821.75949</v>
      </c>
      <c r="P27" s="85">
        <v>945962.23502999998</v>
      </c>
    </row>
    <row r="28" spans="1:16" x14ac:dyDescent="0.25">
      <c r="A28" s="81" t="s">
        <v>91</v>
      </c>
      <c r="B28" s="82" t="s">
        <v>143</v>
      </c>
      <c r="C28" s="133"/>
      <c r="D28" s="84"/>
      <c r="E28" s="85">
        <v>9900</v>
      </c>
      <c r="F28" s="85">
        <v>9900</v>
      </c>
      <c r="G28" s="85">
        <v>9900</v>
      </c>
      <c r="H28" s="85">
        <v>9900</v>
      </c>
      <c r="I28" s="85">
        <v>9900</v>
      </c>
      <c r="J28" s="85">
        <v>6688.8322399999997</v>
      </c>
      <c r="K28" s="85">
        <v>3184.1740500000001</v>
      </c>
      <c r="L28" s="85">
        <v>7059.7375500000007</v>
      </c>
      <c r="M28" s="85">
        <v>5314.16975</v>
      </c>
      <c r="N28" s="85">
        <v>0</v>
      </c>
      <c r="O28" s="85">
        <v>218.19227999999998</v>
      </c>
      <c r="P28" s="85">
        <v>560.5472299999999</v>
      </c>
    </row>
    <row r="29" spans="1:16" x14ac:dyDescent="0.25">
      <c r="A29" s="81" t="s">
        <v>92</v>
      </c>
      <c r="B29" s="82" t="s">
        <v>144</v>
      </c>
      <c r="C29" s="133"/>
      <c r="D29" s="84"/>
      <c r="E29" s="85">
        <v>9900</v>
      </c>
      <c r="F29" s="85">
        <v>9900</v>
      </c>
      <c r="G29" s="85">
        <v>9900</v>
      </c>
      <c r="H29" s="85">
        <v>9900</v>
      </c>
      <c r="I29" s="85">
        <v>9900</v>
      </c>
      <c r="J29" s="85">
        <v>5103.3407000000007</v>
      </c>
      <c r="K29" s="85">
        <v>3681.43732</v>
      </c>
      <c r="L29" s="85">
        <v>4383.1165700000001</v>
      </c>
      <c r="M29" s="85">
        <v>5049</v>
      </c>
      <c r="N29" s="85">
        <v>0</v>
      </c>
      <c r="O29" s="85">
        <v>0</v>
      </c>
      <c r="P29" s="85">
        <v>384.49533000000002</v>
      </c>
    </row>
    <row r="30" spans="1:16" x14ac:dyDescent="0.25">
      <c r="A30" s="81" t="s">
        <v>93</v>
      </c>
      <c r="B30" s="82" t="s">
        <v>145</v>
      </c>
      <c r="C30" s="133"/>
      <c r="D30" s="84"/>
      <c r="E30" s="85">
        <v>0</v>
      </c>
      <c r="F30" s="85">
        <v>0</v>
      </c>
      <c r="G30" s="85">
        <v>0</v>
      </c>
      <c r="H30" s="85">
        <v>0</v>
      </c>
      <c r="I30" s="85">
        <v>0</v>
      </c>
      <c r="J30" s="85">
        <v>0</v>
      </c>
      <c r="K30" s="85">
        <v>0</v>
      </c>
      <c r="L30" s="85">
        <v>0</v>
      </c>
      <c r="M30" s="85">
        <v>0</v>
      </c>
      <c r="N30" s="85">
        <v>0</v>
      </c>
      <c r="O30" s="85">
        <v>0</v>
      </c>
      <c r="P30" s="85">
        <v>0</v>
      </c>
    </row>
    <row r="31" spans="1:16" x14ac:dyDescent="0.25">
      <c r="A31" s="81" t="s">
        <v>94</v>
      </c>
      <c r="B31" s="82" t="s">
        <v>146</v>
      </c>
      <c r="C31" s="133"/>
      <c r="D31" s="84"/>
      <c r="E31" s="85">
        <v>0</v>
      </c>
      <c r="F31" s="85">
        <v>12051.88702</v>
      </c>
      <c r="G31" s="85">
        <v>0</v>
      </c>
      <c r="H31" s="85">
        <v>0</v>
      </c>
      <c r="I31" s="85">
        <v>0</v>
      </c>
      <c r="J31" s="85">
        <v>0</v>
      </c>
      <c r="K31" s="85">
        <v>0</v>
      </c>
      <c r="L31" s="85">
        <v>0</v>
      </c>
      <c r="M31" s="85">
        <v>0</v>
      </c>
      <c r="N31" s="85">
        <v>0</v>
      </c>
      <c r="O31" s="85">
        <v>0</v>
      </c>
      <c r="P31" s="85">
        <v>0</v>
      </c>
    </row>
    <row r="32" spans="1:16" x14ac:dyDescent="0.25">
      <c r="A32" s="81" t="s">
        <v>95</v>
      </c>
      <c r="B32" s="82" t="s">
        <v>147</v>
      </c>
      <c r="C32" s="133"/>
      <c r="D32" s="84"/>
      <c r="E32" s="85">
        <v>13076.406589999999</v>
      </c>
      <c r="F32" s="85">
        <v>20266.958259999999</v>
      </c>
      <c r="G32" s="85">
        <v>0</v>
      </c>
      <c r="H32" s="85">
        <v>0</v>
      </c>
      <c r="I32" s="85">
        <v>0</v>
      </c>
      <c r="J32" s="85">
        <v>0</v>
      </c>
      <c r="K32" s="85">
        <v>0</v>
      </c>
      <c r="L32" s="85">
        <v>0</v>
      </c>
      <c r="M32" s="85">
        <v>0</v>
      </c>
      <c r="N32" s="85">
        <v>0</v>
      </c>
      <c r="O32" s="85">
        <v>0</v>
      </c>
      <c r="P32" s="85">
        <v>0</v>
      </c>
    </row>
    <row r="33" spans="1:16" x14ac:dyDescent="0.25">
      <c r="A33" s="81" t="s">
        <v>96</v>
      </c>
      <c r="B33" s="82" t="s">
        <v>148</v>
      </c>
      <c r="C33" s="133"/>
      <c r="D33" s="84"/>
      <c r="E33" s="85">
        <v>479536.96518</v>
      </c>
      <c r="F33" s="85">
        <v>584603.15351999993</v>
      </c>
      <c r="G33" s="85">
        <v>283591.51767999999</v>
      </c>
      <c r="H33" s="85">
        <v>0</v>
      </c>
      <c r="I33" s="85">
        <v>0</v>
      </c>
      <c r="J33" s="85">
        <v>0</v>
      </c>
      <c r="K33" s="85">
        <v>0</v>
      </c>
      <c r="L33" s="85">
        <v>0</v>
      </c>
      <c r="M33" s="85">
        <v>0</v>
      </c>
      <c r="N33" s="85">
        <v>0</v>
      </c>
      <c r="O33" s="85">
        <v>0</v>
      </c>
      <c r="P33" s="85">
        <v>0</v>
      </c>
    </row>
    <row r="34" spans="1:16" x14ac:dyDescent="0.25">
      <c r="A34" s="81" t="s">
        <v>97</v>
      </c>
      <c r="B34" s="82" t="s">
        <v>149</v>
      </c>
      <c r="C34" s="133"/>
      <c r="D34" s="84"/>
      <c r="E34" s="85">
        <v>0</v>
      </c>
      <c r="F34" s="85">
        <v>0</v>
      </c>
      <c r="G34" s="85">
        <v>0</v>
      </c>
      <c r="H34" s="85">
        <v>253667.52378000002</v>
      </c>
      <c r="I34" s="85">
        <v>256896.42257000002</v>
      </c>
      <c r="J34" s="85">
        <v>214435.91144000003</v>
      </c>
      <c r="K34" s="85">
        <v>75705.08438</v>
      </c>
      <c r="L34" s="85">
        <v>107509.42564</v>
      </c>
      <c r="M34" s="85">
        <v>66502.49626</v>
      </c>
      <c r="N34" s="85">
        <v>16281.168589999999</v>
      </c>
      <c r="O34" s="85">
        <v>77795.436019999994</v>
      </c>
      <c r="P34" s="85">
        <v>93002.312279999998</v>
      </c>
    </row>
    <row r="35" spans="1:16" x14ac:dyDescent="0.25">
      <c r="A35" s="81" t="s">
        <v>98</v>
      </c>
      <c r="B35" s="82" t="s">
        <v>150</v>
      </c>
      <c r="C35" s="147"/>
      <c r="D35" s="84"/>
      <c r="E35" s="85">
        <v>158355.41446</v>
      </c>
      <c r="F35" s="85">
        <v>158301.93129000001</v>
      </c>
      <c r="G35" s="85">
        <v>158301.92945999998</v>
      </c>
      <c r="H35" s="85">
        <v>158301.94315000001</v>
      </c>
      <c r="I35" s="85">
        <v>158355.40411</v>
      </c>
      <c r="J35" s="85">
        <v>158301.92278000002</v>
      </c>
      <c r="K35" s="85">
        <v>158301.92241</v>
      </c>
      <c r="L35" s="85">
        <v>158301.92316000001</v>
      </c>
      <c r="M35" s="85">
        <v>158355.40521</v>
      </c>
      <c r="N35" s="85">
        <v>158301.92981999999</v>
      </c>
      <c r="O35" s="85">
        <v>158301.93351</v>
      </c>
      <c r="P35" s="85">
        <v>158301.93351</v>
      </c>
    </row>
    <row r="36" spans="1:16" x14ac:dyDescent="0.25">
      <c r="A36" s="81" t="s">
        <v>100</v>
      </c>
      <c r="B36" s="82" t="s">
        <v>151</v>
      </c>
      <c r="C36" s="147"/>
      <c r="D36" s="84"/>
      <c r="E36" s="85">
        <v>0</v>
      </c>
      <c r="F36" s="85">
        <v>-1046.0247099999999</v>
      </c>
      <c r="G36" s="85">
        <v>-6530.8921099999998</v>
      </c>
      <c r="H36" s="85">
        <v>-6014.2588500000002</v>
      </c>
      <c r="I36" s="85">
        <v>-6998.5809300000001</v>
      </c>
      <c r="J36" s="85">
        <v>-7314.9522999999999</v>
      </c>
      <c r="K36" s="85">
        <v>-10342.38773</v>
      </c>
      <c r="L36" s="85">
        <v>-11142.535909999999</v>
      </c>
      <c r="M36" s="85">
        <v>-12822.329399999999</v>
      </c>
      <c r="N36" s="85">
        <v>-13400.439399999999</v>
      </c>
      <c r="O36" s="85">
        <v>-10624.857049999999</v>
      </c>
      <c r="P36" s="85">
        <v>-13337.710220000001</v>
      </c>
    </row>
    <row r="37" spans="1:16" x14ac:dyDescent="0.25">
      <c r="A37" s="81"/>
      <c r="D37" s="28"/>
      <c r="E37" s="88"/>
      <c r="F37" s="88"/>
      <c r="G37" s="88"/>
      <c r="H37" s="89"/>
      <c r="I37" s="89"/>
      <c r="J37" s="89"/>
      <c r="K37" s="89"/>
      <c r="L37" s="89"/>
      <c r="M37" s="89"/>
      <c r="N37" s="89"/>
      <c r="O37" s="89"/>
      <c r="P37" s="90"/>
    </row>
    <row r="38" spans="1:16" x14ac:dyDescent="0.25">
      <c r="A38" s="81"/>
      <c r="B38" s="38" t="s">
        <v>81</v>
      </c>
      <c r="C38" s="76"/>
      <c r="D38" s="38"/>
      <c r="E38" s="91"/>
      <c r="F38" s="91"/>
      <c r="G38" s="91"/>
      <c r="H38" s="92"/>
      <c r="I38" s="92"/>
      <c r="J38" s="92"/>
      <c r="K38" s="92"/>
      <c r="L38" s="92"/>
      <c r="M38" s="92"/>
      <c r="N38" s="92"/>
      <c r="O38" s="92"/>
      <c r="P38" s="93"/>
    </row>
    <row r="39" spans="1:16" x14ac:dyDescent="0.25">
      <c r="A39" s="81"/>
      <c r="B39" s="28" t="s">
        <v>82</v>
      </c>
      <c r="D39" s="33"/>
      <c r="E39" s="95"/>
      <c r="F39" s="95"/>
      <c r="G39" s="95"/>
      <c r="H39" s="96"/>
      <c r="I39" s="96"/>
      <c r="J39" s="96"/>
      <c r="K39" s="96"/>
      <c r="L39" s="96"/>
      <c r="M39" s="96"/>
      <c r="N39" s="96"/>
      <c r="O39" s="96"/>
      <c r="P39" s="97"/>
    </row>
    <row r="40" spans="1:16" x14ac:dyDescent="0.25">
      <c r="A40" s="81" t="s">
        <v>101</v>
      </c>
      <c r="B40" s="82" t="s">
        <v>152</v>
      </c>
      <c r="C40" s="133"/>
      <c r="D40" s="84"/>
      <c r="E40" s="85">
        <v>242639.51173</v>
      </c>
      <c r="F40" s="85">
        <v>242639.51173</v>
      </c>
      <c r="G40" s="85">
        <v>242639.51173</v>
      </c>
      <c r="H40" s="85">
        <v>242639.51173</v>
      </c>
      <c r="I40" s="85">
        <v>242639.51173</v>
      </c>
      <c r="J40" s="85">
        <v>242639.51173</v>
      </c>
      <c r="K40" s="85">
        <v>242639.51173</v>
      </c>
      <c r="L40" s="85">
        <v>242639.51173</v>
      </c>
      <c r="M40" s="85">
        <v>242639.51173</v>
      </c>
      <c r="N40" s="85">
        <v>242639.51173</v>
      </c>
      <c r="O40" s="85">
        <v>242639.51173</v>
      </c>
      <c r="P40" s="85">
        <v>242639.51173</v>
      </c>
    </row>
    <row r="41" spans="1:16" x14ac:dyDescent="0.25">
      <c r="A41" s="81" t="s">
        <v>102</v>
      </c>
      <c r="B41" s="82" t="s">
        <v>153</v>
      </c>
      <c r="C41" s="147"/>
      <c r="D41" s="84"/>
      <c r="E41" s="85">
        <v>249840</v>
      </c>
      <c r="F41" s="85">
        <v>249840</v>
      </c>
      <c r="G41" s="85">
        <v>249840</v>
      </c>
      <c r="H41" s="85">
        <v>249840</v>
      </c>
      <c r="I41" s="85">
        <v>249840</v>
      </c>
      <c r="J41" s="85">
        <v>249840</v>
      </c>
      <c r="K41" s="85">
        <v>249840</v>
      </c>
      <c r="L41" s="85">
        <v>249840</v>
      </c>
      <c r="M41" s="85">
        <v>249840</v>
      </c>
      <c r="N41" s="85">
        <v>249840</v>
      </c>
      <c r="O41" s="85">
        <v>249840</v>
      </c>
      <c r="P41" s="85">
        <v>249840</v>
      </c>
    </row>
    <row r="42" spans="1:16" x14ac:dyDescent="0.25">
      <c r="A42" s="81" t="s">
        <v>103</v>
      </c>
      <c r="B42" s="82" t="s">
        <v>154</v>
      </c>
      <c r="C42" s="133"/>
      <c r="D42" s="84"/>
      <c r="E42" s="85">
        <v>60029.639090000004</v>
      </c>
      <c r="F42" s="85">
        <v>59309.507619999997</v>
      </c>
      <c r="G42" s="85">
        <v>58930.1299</v>
      </c>
      <c r="H42" s="85">
        <v>59998.968150000001</v>
      </c>
      <c r="I42" s="85">
        <v>59136.698219999998</v>
      </c>
      <c r="J42" s="85">
        <v>57243.710909999994</v>
      </c>
      <c r="K42" s="85">
        <v>57625.42843</v>
      </c>
      <c r="L42" s="85">
        <v>59828.966160000004</v>
      </c>
      <c r="M42" s="85">
        <v>57637.860990000001</v>
      </c>
      <c r="N42" s="85">
        <v>59146.494720000002</v>
      </c>
      <c r="O42" s="85">
        <v>59644.560819999999</v>
      </c>
      <c r="P42" s="85">
        <v>57489.965029999999</v>
      </c>
    </row>
    <row r="43" spans="1:16" x14ac:dyDescent="0.25">
      <c r="A43" s="81" t="s">
        <v>104</v>
      </c>
      <c r="B43" s="82" t="s">
        <v>155</v>
      </c>
      <c r="C43" s="133"/>
      <c r="D43" s="84"/>
      <c r="E43" s="85">
        <v>103004.30221000001</v>
      </c>
      <c r="F43" s="85">
        <v>98823.299449999991</v>
      </c>
      <c r="G43" s="85">
        <v>98950.241620000001</v>
      </c>
      <c r="H43" s="85">
        <v>100048.47411</v>
      </c>
      <c r="I43" s="85">
        <v>98547.962029999995</v>
      </c>
      <c r="J43" s="85">
        <v>97781.42611</v>
      </c>
      <c r="K43" s="85">
        <v>94980.659480000002</v>
      </c>
      <c r="L43" s="85">
        <v>98929.904410000003</v>
      </c>
      <c r="M43" s="85">
        <v>100235.33254</v>
      </c>
      <c r="N43" s="85">
        <v>98064.931799999991</v>
      </c>
      <c r="O43" s="85">
        <v>94853.948669999998</v>
      </c>
      <c r="P43" s="85">
        <v>95060.187749999997</v>
      </c>
    </row>
    <row r="44" spans="1:16" ht="31.5" x14ac:dyDescent="0.25">
      <c r="A44" s="81">
        <v>12</v>
      </c>
      <c r="B44" s="104" t="s">
        <v>219</v>
      </c>
      <c r="C44" s="111"/>
      <c r="D44" s="106"/>
      <c r="E44" s="148">
        <f>SUM(E27:E36,E40:E43)</f>
        <v>2606656.1023600004</v>
      </c>
      <c r="F44" s="148">
        <f t="shared" ref="F44:P44" si="1">SUM(F27:F36,F40:F43)</f>
        <v>2739100.1461899998</v>
      </c>
      <c r="G44" s="148">
        <f t="shared" si="1"/>
        <v>2208596.4651100002</v>
      </c>
      <c r="H44" s="148">
        <f>SUM(H27:H36,H40:H43)</f>
        <v>2273020.6445299992</v>
      </c>
      <c r="I44" s="148">
        <f>SUM(I27:I36,I40:I43)</f>
        <v>2292265.2776299999</v>
      </c>
      <c r="J44" s="148">
        <f t="shared" si="1"/>
        <v>2187231.0090999994</v>
      </c>
      <c r="K44" s="148">
        <f t="shared" si="1"/>
        <v>1911124.7213999999</v>
      </c>
      <c r="L44" s="148">
        <f t="shared" si="1"/>
        <v>1929096.4620099997</v>
      </c>
      <c r="M44" s="148">
        <f t="shared" si="1"/>
        <v>1877853.1922599999</v>
      </c>
      <c r="N44" s="148">
        <f t="shared" si="1"/>
        <v>1845169.5074899998</v>
      </c>
      <c r="O44" s="148">
        <f t="shared" si="1"/>
        <v>1913490.48547</v>
      </c>
      <c r="P44" s="148">
        <f t="shared" si="1"/>
        <v>1829903.4776699999</v>
      </c>
    </row>
    <row r="45" spans="1:16" x14ac:dyDescent="0.25">
      <c r="A45" s="81"/>
      <c r="B45" s="76"/>
      <c r="C45" s="76"/>
      <c r="D45" s="38"/>
      <c r="E45" s="149"/>
      <c r="F45" s="149"/>
      <c r="G45" s="149"/>
      <c r="H45" s="149"/>
      <c r="I45" s="149"/>
      <c r="J45" s="149"/>
      <c r="K45" s="149"/>
      <c r="L45" s="149"/>
      <c r="M45" s="149"/>
      <c r="N45" s="149"/>
      <c r="O45" s="149"/>
      <c r="P45" s="150"/>
    </row>
    <row r="46" spans="1:16" x14ac:dyDescent="0.25">
      <c r="A46" s="81"/>
      <c r="B46" s="38" t="s">
        <v>220</v>
      </c>
      <c r="C46" s="76"/>
      <c r="D46" s="28"/>
      <c r="E46" s="108"/>
      <c r="F46" s="108"/>
      <c r="G46" s="108"/>
      <c r="H46" s="92"/>
      <c r="I46" s="92"/>
      <c r="J46" s="92"/>
      <c r="K46" s="92"/>
      <c r="L46" s="92"/>
      <c r="M46" s="92"/>
      <c r="N46" s="92"/>
      <c r="O46" s="92"/>
      <c r="P46" s="93"/>
    </row>
    <row r="47" spans="1:16" x14ac:dyDescent="0.25">
      <c r="A47" s="81"/>
      <c r="B47" s="28" t="s">
        <v>89</v>
      </c>
      <c r="D47" s="28"/>
      <c r="E47" s="109"/>
      <c r="F47" s="109"/>
      <c r="G47" s="109"/>
      <c r="H47" s="96"/>
      <c r="I47" s="96"/>
      <c r="J47" s="96"/>
      <c r="K47" s="96"/>
      <c r="L47" s="96"/>
      <c r="M47" s="96"/>
      <c r="N47" s="96"/>
      <c r="O47" s="96"/>
      <c r="P47" s="97"/>
    </row>
    <row r="48" spans="1:16" x14ac:dyDescent="0.25">
      <c r="A48" s="81" t="s">
        <v>221</v>
      </c>
      <c r="B48" s="82" t="s">
        <v>156</v>
      </c>
      <c r="C48" s="133"/>
      <c r="D48" s="84"/>
      <c r="E48" s="85">
        <v>8182.5500000000011</v>
      </c>
      <c r="F48" s="85">
        <v>7485.4900000000007</v>
      </c>
      <c r="G48" s="85">
        <v>7627.99</v>
      </c>
      <c r="H48" s="85">
        <v>7696.07</v>
      </c>
      <c r="I48" s="85">
        <v>7674.1799999999994</v>
      </c>
      <c r="J48" s="85">
        <v>7835.72</v>
      </c>
      <c r="K48" s="85">
        <v>7778.83</v>
      </c>
      <c r="L48" s="85">
        <v>7521.34</v>
      </c>
      <c r="M48" s="85">
        <v>7694.87</v>
      </c>
      <c r="N48" s="85">
        <v>7595.7800000000007</v>
      </c>
      <c r="O48" s="85">
        <v>7623.86</v>
      </c>
      <c r="P48" s="85">
        <v>7662.35</v>
      </c>
    </row>
    <row r="49" spans="1:16" x14ac:dyDescent="0.25">
      <c r="A49" s="81" t="s">
        <v>222</v>
      </c>
      <c r="B49" s="82" t="s">
        <v>157</v>
      </c>
      <c r="C49" s="133"/>
      <c r="D49" s="84"/>
      <c r="E49" s="85">
        <v>6651.3</v>
      </c>
      <c r="F49" s="85">
        <v>6569.73</v>
      </c>
      <c r="G49" s="85">
        <v>6391.13</v>
      </c>
      <c r="H49" s="85">
        <v>6906.86</v>
      </c>
      <c r="I49" s="85">
        <v>6645.28</v>
      </c>
      <c r="J49" s="85">
        <v>6670.58</v>
      </c>
      <c r="K49" s="85">
        <v>6654.96</v>
      </c>
      <c r="L49" s="85">
        <v>6655.8099999999995</v>
      </c>
      <c r="M49" s="85">
        <v>6842.71</v>
      </c>
      <c r="N49" s="85">
        <v>7125.18</v>
      </c>
      <c r="O49" s="85">
        <v>6701.11</v>
      </c>
      <c r="P49" s="85">
        <v>6912.67</v>
      </c>
    </row>
    <row r="50" spans="1:16" x14ac:dyDescent="0.25">
      <c r="A50" s="81" t="s">
        <v>223</v>
      </c>
      <c r="B50" s="82" t="s">
        <v>158</v>
      </c>
      <c r="C50" s="133"/>
      <c r="D50" s="84"/>
      <c r="E50" s="85">
        <v>43391.82</v>
      </c>
      <c r="F50" s="85">
        <v>43391.82</v>
      </c>
      <c r="G50" s="85">
        <v>43391.82</v>
      </c>
      <c r="H50" s="85">
        <v>43391.82</v>
      </c>
      <c r="I50" s="85">
        <v>43391.82</v>
      </c>
      <c r="J50" s="85">
        <v>43391.82</v>
      </c>
      <c r="K50" s="85">
        <v>43391.82</v>
      </c>
      <c r="L50" s="85">
        <v>43391.82</v>
      </c>
      <c r="M50" s="85">
        <v>43391.82</v>
      </c>
      <c r="N50" s="85">
        <v>43391.82</v>
      </c>
      <c r="O50" s="85">
        <v>43391.82</v>
      </c>
      <c r="P50" s="85">
        <v>43391.82</v>
      </c>
    </row>
    <row r="51" spans="1:16" x14ac:dyDescent="0.25">
      <c r="A51" s="81" t="s">
        <v>224</v>
      </c>
      <c r="B51" s="82" t="s">
        <v>159</v>
      </c>
      <c r="C51" s="133"/>
      <c r="D51" s="84"/>
      <c r="E51" s="85">
        <v>212115.75</v>
      </c>
      <c r="F51" s="85">
        <v>227990.7</v>
      </c>
      <c r="G51" s="85">
        <v>208542.6</v>
      </c>
      <c r="H51" s="85">
        <v>0</v>
      </c>
      <c r="I51" s="85">
        <v>0</v>
      </c>
      <c r="J51" s="85">
        <v>0</v>
      </c>
      <c r="K51" s="85">
        <v>0</v>
      </c>
      <c r="L51" s="85">
        <v>0</v>
      </c>
      <c r="M51" s="85">
        <v>0</v>
      </c>
      <c r="N51" s="85">
        <v>0</v>
      </c>
      <c r="O51" s="85">
        <v>0</v>
      </c>
      <c r="P51" s="85">
        <v>0</v>
      </c>
    </row>
    <row r="52" spans="1:16" x14ac:dyDescent="0.25">
      <c r="A52" s="81" t="s">
        <v>225</v>
      </c>
      <c r="B52" s="82" t="s">
        <v>160</v>
      </c>
      <c r="C52" s="133"/>
      <c r="D52" s="84"/>
      <c r="E52" s="85">
        <v>35352.625</v>
      </c>
      <c r="F52" s="85">
        <v>37998.449999999997</v>
      </c>
      <c r="G52" s="85">
        <v>41308.574999999997</v>
      </c>
      <c r="H52" s="85">
        <v>39590.25</v>
      </c>
      <c r="I52" s="85">
        <v>41842.675000000003</v>
      </c>
      <c r="J52" s="85">
        <v>36898.049999999996</v>
      </c>
      <c r="K52" s="85">
        <v>36677.9</v>
      </c>
      <c r="L52" s="85">
        <v>41727.525000000001</v>
      </c>
      <c r="M52" s="85">
        <v>36003.275000000001</v>
      </c>
      <c r="N52" s="85">
        <v>34711.052150000003</v>
      </c>
      <c r="O52" s="85">
        <v>37160.134420000002</v>
      </c>
      <c r="P52" s="85">
        <v>28021.475550000003</v>
      </c>
    </row>
    <row r="53" spans="1:16" x14ac:dyDescent="0.25">
      <c r="A53" s="81" t="s">
        <v>226</v>
      </c>
      <c r="B53" s="82" t="s">
        <v>161</v>
      </c>
      <c r="C53" s="133"/>
      <c r="D53" s="84"/>
      <c r="E53" s="85">
        <v>105408</v>
      </c>
      <c r="F53" s="85">
        <v>105120</v>
      </c>
      <c r="G53" s="85">
        <v>105120</v>
      </c>
      <c r="H53" s="85">
        <v>105120</v>
      </c>
      <c r="I53" s="85">
        <v>105408</v>
      </c>
      <c r="J53" s="85">
        <v>105120</v>
      </c>
      <c r="K53" s="85">
        <v>105120</v>
      </c>
      <c r="L53" s="85">
        <v>105120</v>
      </c>
      <c r="M53" s="85">
        <v>105408</v>
      </c>
      <c r="N53" s="85">
        <v>105120</v>
      </c>
      <c r="O53" s="85">
        <v>105120</v>
      </c>
      <c r="P53" s="85">
        <v>105120</v>
      </c>
    </row>
    <row r="54" spans="1:16" x14ac:dyDescent="0.25">
      <c r="A54" s="81" t="s">
        <v>227</v>
      </c>
      <c r="B54" s="82" t="s">
        <v>162</v>
      </c>
      <c r="C54" s="133"/>
      <c r="D54" s="84"/>
      <c r="E54" s="85">
        <v>105408</v>
      </c>
      <c r="F54" s="85">
        <v>105120</v>
      </c>
      <c r="G54" s="85">
        <v>105120</v>
      </c>
      <c r="H54" s="85">
        <v>105120</v>
      </c>
      <c r="I54" s="85">
        <v>105408</v>
      </c>
      <c r="J54" s="85">
        <v>105120</v>
      </c>
      <c r="K54" s="85">
        <v>105120</v>
      </c>
      <c r="L54" s="85">
        <v>105120</v>
      </c>
      <c r="M54" s="85">
        <v>105408</v>
      </c>
      <c r="N54" s="85">
        <v>105120</v>
      </c>
      <c r="O54" s="85">
        <v>105120</v>
      </c>
      <c r="P54" s="85">
        <v>105120</v>
      </c>
    </row>
    <row r="55" spans="1:16" x14ac:dyDescent="0.25">
      <c r="A55" s="81" t="s">
        <v>228</v>
      </c>
      <c r="B55" s="82" t="s">
        <v>163</v>
      </c>
      <c r="C55" s="133"/>
      <c r="D55" s="84"/>
      <c r="E55" s="85">
        <v>140544</v>
      </c>
      <c r="F55" s="85">
        <v>140160</v>
      </c>
      <c r="G55" s="85">
        <v>140160</v>
      </c>
      <c r="H55" s="85">
        <v>140160</v>
      </c>
      <c r="I55" s="85">
        <v>140544</v>
      </c>
      <c r="J55" s="85">
        <v>140160</v>
      </c>
      <c r="K55" s="85">
        <v>140160</v>
      </c>
      <c r="L55" s="85">
        <v>140160</v>
      </c>
      <c r="M55" s="85">
        <v>140544</v>
      </c>
      <c r="N55" s="85">
        <v>140160</v>
      </c>
      <c r="O55" s="85">
        <v>140160</v>
      </c>
      <c r="P55" s="85">
        <v>140160</v>
      </c>
    </row>
    <row r="56" spans="1:16" x14ac:dyDescent="0.25">
      <c r="A56" s="81" t="s">
        <v>229</v>
      </c>
      <c r="B56" s="82" t="s">
        <v>164</v>
      </c>
      <c r="C56" s="133"/>
      <c r="D56" s="84"/>
      <c r="E56" s="85">
        <v>5448.5562200000004</v>
      </c>
      <c r="F56" s="85">
        <v>5203.0395699999999</v>
      </c>
      <c r="G56" s="85">
        <v>5186.4575800000002</v>
      </c>
      <c r="H56" s="85">
        <v>5073.4451399999998</v>
      </c>
      <c r="I56" s="85">
        <v>5242.2441299999991</v>
      </c>
      <c r="J56" s="85">
        <v>5177.8441300000004</v>
      </c>
      <c r="K56" s="85">
        <v>5089.4744300000002</v>
      </c>
      <c r="L56" s="85">
        <v>5102.8223600000001</v>
      </c>
      <c r="M56" s="85">
        <v>5113.8069399999995</v>
      </c>
      <c r="N56" s="85">
        <v>5137.2876099999994</v>
      </c>
      <c r="O56" s="85">
        <v>5162.1006400000006</v>
      </c>
      <c r="P56" s="85">
        <v>5162.1006400000006</v>
      </c>
    </row>
    <row r="57" spans="1:16" x14ac:dyDescent="0.25">
      <c r="A57" s="81"/>
      <c r="B57" s="87"/>
      <c r="C57" s="87"/>
      <c r="D57" s="151"/>
      <c r="E57" s="88"/>
      <c r="F57" s="88"/>
      <c r="G57" s="88"/>
      <c r="H57" s="89"/>
      <c r="I57" s="89"/>
      <c r="J57" s="89"/>
      <c r="K57" s="89"/>
      <c r="L57" s="89"/>
      <c r="M57" s="89"/>
      <c r="N57" s="89"/>
      <c r="O57" s="89"/>
      <c r="P57" s="90"/>
    </row>
    <row r="58" spans="1:16" x14ac:dyDescent="0.25">
      <c r="A58" s="81"/>
      <c r="B58" s="38" t="s">
        <v>99</v>
      </c>
      <c r="D58" s="38"/>
      <c r="E58" s="91"/>
      <c r="F58" s="91"/>
      <c r="G58" s="91"/>
      <c r="H58" s="92"/>
      <c r="I58" s="92"/>
      <c r="J58" s="92"/>
      <c r="K58" s="92"/>
      <c r="L58" s="92"/>
      <c r="M58" s="92"/>
      <c r="N58" s="92"/>
      <c r="O58" s="92"/>
      <c r="P58" s="93"/>
    </row>
    <row r="59" spans="1:16" x14ac:dyDescent="0.25">
      <c r="A59" s="81"/>
      <c r="B59" s="28" t="s">
        <v>82</v>
      </c>
      <c r="D59" s="28"/>
      <c r="E59" s="95"/>
      <c r="F59" s="95"/>
      <c r="G59" s="95"/>
      <c r="H59" s="96"/>
      <c r="I59" s="96"/>
      <c r="J59" s="96"/>
      <c r="K59" s="96"/>
      <c r="L59" s="96"/>
      <c r="M59" s="96"/>
      <c r="N59" s="96"/>
      <c r="O59" s="96"/>
      <c r="P59" s="97"/>
    </row>
    <row r="60" spans="1:16" x14ac:dyDescent="0.25">
      <c r="A60" s="81" t="s">
        <v>230</v>
      </c>
      <c r="B60" s="82" t="s">
        <v>165</v>
      </c>
      <c r="C60" s="133"/>
      <c r="D60" s="84"/>
      <c r="E60" s="85">
        <v>36892.800000000003</v>
      </c>
      <c r="F60" s="85">
        <v>36792</v>
      </c>
      <c r="G60" s="85">
        <v>36792</v>
      </c>
      <c r="H60" s="85">
        <v>36792</v>
      </c>
      <c r="I60" s="85">
        <v>36892.800000000003</v>
      </c>
      <c r="J60" s="85">
        <v>36792</v>
      </c>
      <c r="K60" s="85">
        <v>36431.66865</v>
      </c>
      <c r="L60" s="85">
        <v>36519</v>
      </c>
      <c r="M60" s="85">
        <v>36272.516090000005</v>
      </c>
      <c r="N60" s="85">
        <v>36107.4</v>
      </c>
      <c r="O60" s="85">
        <v>5947.2</v>
      </c>
      <c r="P60" s="85">
        <v>0</v>
      </c>
    </row>
    <row r="61" spans="1:16" x14ac:dyDescent="0.25">
      <c r="A61" s="81" t="s">
        <v>231</v>
      </c>
      <c r="B61" s="82" t="s">
        <v>166</v>
      </c>
      <c r="C61" s="133"/>
      <c r="D61" s="84"/>
      <c r="E61" s="85">
        <v>37771.199999999997</v>
      </c>
      <c r="F61" s="85">
        <v>37668</v>
      </c>
      <c r="G61" s="85">
        <v>37668</v>
      </c>
      <c r="H61" s="85">
        <v>37668</v>
      </c>
      <c r="I61" s="85">
        <v>37771.199999999997</v>
      </c>
      <c r="J61" s="85">
        <v>37668</v>
      </c>
      <c r="K61" s="85">
        <v>37238</v>
      </c>
      <c r="L61" s="85">
        <v>37349.800000000003</v>
      </c>
      <c r="M61" s="85">
        <v>37172.618649999997</v>
      </c>
      <c r="N61" s="85">
        <v>36889.699999999997</v>
      </c>
      <c r="O61" s="85">
        <v>6088.8</v>
      </c>
      <c r="P61" s="85">
        <v>0</v>
      </c>
    </row>
    <row r="62" spans="1:16" x14ac:dyDescent="0.25">
      <c r="A62" s="81" t="s">
        <v>232</v>
      </c>
      <c r="B62" s="82" t="s">
        <v>167</v>
      </c>
      <c r="C62" s="133"/>
      <c r="D62" s="84"/>
      <c r="E62" s="85">
        <v>614.4</v>
      </c>
      <c r="F62" s="85">
        <v>0</v>
      </c>
      <c r="G62" s="85">
        <v>0</v>
      </c>
      <c r="H62" s="85">
        <v>0</v>
      </c>
      <c r="I62" s="85">
        <v>0</v>
      </c>
      <c r="J62" s="85">
        <v>0</v>
      </c>
      <c r="K62" s="85">
        <v>0</v>
      </c>
      <c r="L62" s="85">
        <v>0</v>
      </c>
      <c r="M62" s="85">
        <v>0</v>
      </c>
      <c r="N62" s="85">
        <v>0</v>
      </c>
      <c r="O62" s="85">
        <v>0</v>
      </c>
      <c r="P62" s="85">
        <v>0</v>
      </c>
    </row>
    <row r="63" spans="1:16" x14ac:dyDescent="0.25">
      <c r="A63" s="81" t="s">
        <v>233</v>
      </c>
      <c r="B63" s="82" t="s">
        <v>168</v>
      </c>
      <c r="C63" s="133"/>
      <c r="D63" s="84"/>
      <c r="E63" s="85">
        <v>44315.81</v>
      </c>
      <c r="F63" s="85">
        <v>44014.03</v>
      </c>
      <c r="G63" s="85">
        <v>43229.04</v>
      </c>
      <c r="H63" s="85">
        <v>44356.77</v>
      </c>
      <c r="I63" s="85">
        <v>44564.65</v>
      </c>
      <c r="J63" s="85">
        <v>45182.340000000004</v>
      </c>
      <c r="K63" s="85">
        <v>44465.84</v>
      </c>
      <c r="L63" s="85">
        <v>44808.85</v>
      </c>
      <c r="M63" s="85">
        <v>44298.26</v>
      </c>
      <c r="N63" s="85">
        <v>44463.030000000006</v>
      </c>
      <c r="O63" s="85">
        <v>43329.210000000006</v>
      </c>
      <c r="P63" s="85">
        <v>43404.5</v>
      </c>
    </row>
    <row r="64" spans="1:16" x14ac:dyDescent="0.25">
      <c r="A64" s="81" t="s">
        <v>234</v>
      </c>
      <c r="B64" s="82" t="s">
        <v>169</v>
      </c>
      <c r="C64" s="133"/>
      <c r="D64" s="84"/>
      <c r="E64" s="85">
        <v>73926.689999999988</v>
      </c>
      <c r="F64" s="85">
        <v>73830.23</v>
      </c>
      <c r="G64" s="85">
        <v>70678.849999999991</v>
      </c>
      <c r="H64" s="85">
        <v>73738.78</v>
      </c>
      <c r="I64" s="85">
        <v>73411.490000000005</v>
      </c>
      <c r="J64" s="85">
        <v>75047.600000000006</v>
      </c>
      <c r="K64" s="85">
        <v>73065.59</v>
      </c>
      <c r="L64" s="85">
        <v>74692.570000000007</v>
      </c>
      <c r="M64" s="85">
        <v>74451.78</v>
      </c>
      <c r="N64" s="85">
        <v>73200.280000000013</v>
      </c>
      <c r="O64" s="85">
        <v>70111.760000000009</v>
      </c>
      <c r="P64" s="85">
        <v>70449.95</v>
      </c>
    </row>
    <row r="65" spans="1:16" x14ac:dyDescent="0.25">
      <c r="A65" s="81" t="s">
        <v>235</v>
      </c>
      <c r="B65" s="82" t="s">
        <v>170</v>
      </c>
      <c r="C65" s="133"/>
      <c r="D65" s="84"/>
      <c r="E65" s="85">
        <v>109237.51</v>
      </c>
      <c r="F65" s="85">
        <v>110174.42</v>
      </c>
      <c r="G65" s="85">
        <v>110943.44</v>
      </c>
      <c r="H65" s="85">
        <v>109007.32</v>
      </c>
      <c r="I65" s="85">
        <v>108219.03</v>
      </c>
      <c r="J65" s="85">
        <v>107608.61</v>
      </c>
      <c r="K65" s="85">
        <v>107954.75</v>
      </c>
      <c r="L65" s="85">
        <v>109596.64</v>
      </c>
      <c r="M65" s="85">
        <v>109659.68</v>
      </c>
      <c r="N65" s="85">
        <v>107938.49</v>
      </c>
      <c r="O65" s="85">
        <v>106427.62999999999</v>
      </c>
      <c r="P65" s="85">
        <v>106197.73000000001</v>
      </c>
    </row>
    <row r="66" spans="1:16" x14ac:dyDescent="0.25">
      <c r="A66" s="81" t="s">
        <v>236</v>
      </c>
      <c r="B66" s="82" t="s">
        <v>171</v>
      </c>
      <c r="C66" s="133"/>
      <c r="D66" s="84"/>
      <c r="E66" s="85">
        <v>66164.72</v>
      </c>
      <c r="F66" s="85">
        <v>64858.61</v>
      </c>
      <c r="G66" s="85">
        <v>66468.72</v>
      </c>
      <c r="H66" s="85">
        <v>66570.409999999989</v>
      </c>
      <c r="I66" s="85">
        <v>65702.31</v>
      </c>
      <c r="J66" s="85">
        <v>65634.33</v>
      </c>
      <c r="K66" s="85">
        <v>64649.249999999993</v>
      </c>
      <c r="L66" s="85">
        <v>66134.39</v>
      </c>
      <c r="M66" s="85">
        <v>66268.23</v>
      </c>
      <c r="N66" s="85">
        <v>65697.590000000011</v>
      </c>
      <c r="O66" s="85">
        <v>65205.969999999994</v>
      </c>
      <c r="P66" s="85">
        <v>64771.979999999996</v>
      </c>
    </row>
    <row r="67" spans="1:16" x14ac:dyDescent="0.25">
      <c r="A67" s="81" t="s">
        <v>237</v>
      </c>
      <c r="B67" s="82" t="s">
        <v>172</v>
      </c>
      <c r="C67" s="133"/>
      <c r="D67" s="84"/>
      <c r="E67" s="85">
        <v>39233.780000000006</v>
      </c>
      <c r="F67" s="85">
        <v>39245.74</v>
      </c>
      <c r="G67" s="85">
        <v>39237.839999999997</v>
      </c>
      <c r="H67" s="85">
        <v>39212.409999999996</v>
      </c>
      <c r="I67" s="85">
        <v>39186.619999999995</v>
      </c>
      <c r="J67" s="85">
        <v>39255.899999999994</v>
      </c>
      <c r="K67" s="85">
        <v>39295.21</v>
      </c>
      <c r="L67" s="85">
        <v>39587.659999999996</v>
      </c>
      <c r="M67" s="85">
        <v>38770.370000000003</v>
      </c>
      <c r="N67" s="85">
        <v>38765.050000000003</v>
      </c>
      <c r="O67" s="85">
        <v>38489.649999999994</v>
      </c>
      <c r="P67" s="85">
        <v>37901.24</v>
      </c>
    </row>
    <row r="68" spans="1:16" x14ac:dyDescent="0.25">
      <c r="A68" s="81" t="s">
        <v>238</v>
      </c>
      <c r="B68" s="82" t="s">
        <v>173</v>
      </c>
      <c r="C68" s="133"/>
      <c r="D68" s="84"/>
      <c r="E68" s="85">
        <v>14459.06</v>
      </c>
      <c r="F68" s="85">
        <v>13864.07</v>
      </c>
      <c r="G68" s="85">
        <v>14514.369999999999</v>
      </c>
      <c r="H68" s="85">
        <v>14585.179999999998</v>
      </c>
      <c r="I68" s="85">
        <v>14154.820000000002</v>
      </c>
      <c r="J68" s="85">
        <v>13979.990000000002</v>
      </c>
      <c r="K68" s="85">
        <v>14282.400000000001</v>
      </c>
      <c r="L68" s="85">
        <v>14629.13</v>
      </c>
      <c r="M68" s="85">
        <v>14280.59</v>
      </c>
      <c r="N68" s="85">
        <v>13467.599999999999</v>
      </c>
      <c r="O68" s="85">
        <v>14740.859999999999</v>
      </c>
      <c r="P68" s="85">
        <v>14226.54</v>
      </c>
    </row>
    <row r="69" spans="1:16" x14ac:dyDescent="0.25">
      <c r="A69" s="81" t="s">
        <v>239</v>
      </c>
      <c r="B69" s="82" t="s">
        <v>174</v>
      </c>
      <c r="C69" s="133"/>
      <c r="D69" s="84"/>
      <c r="E69" s="85">
        <v>24962.93521</v>
      </c>
      <c r="F69" s="85">
        <v>24646.987219999999</v>
      </c>
      <c r="G69" s="85">
        <v>25828.881930000003</v>
      </c>
      <c r="H69" s="85">
        <v>25924.280350000001</v>
      </c>
      <c r="I69" s="85">
        <v>24303.398510000003</v>
      </c>
      <c r="J69" s="85">
        <v>26069.702830000002</v>
      </c>
      <c r="K69" s="85">
        <v>24509.27807</v>
      </c>
      <c r="L69" s="85">
        <v>25332.158589999999</v>
      </c>
      <c r="M69" s="85">
        <v>24746.432800000002</v>
      </c>
      <c r="N69" s="85">
        <v>26303.31062</v>
      </c>
      <c r="O69" s="85">
        <v>25115.78613</v>
      </c>
      <c r="P69" s="85">
        <v>25642.799060000001</v>
      </c>
    </row>
    <row r="70" spans="1:16" x14ac:dyDescent="0.25">
      <c r="A70" s="81" t="s">
        <v>240</v>
      </c>
      <c r="B70" s="82" t="s">
        <v>175</v>
      </c>
      <c r="C70" s="133"/>
      <c r="D70" s="84"/>
      <c r="E70" s="85">
        <v>27305.0694</v>
      </c>
      <c r="F70" s="85">
        <v>27241.021620000003</v>
      </c>
      <c r="G70" s="85">
        <v>26537.397559999998</v>
      </c>
      <c r="H70" s="85">
        <v>27155.755150000001</v>
      </c>
      <c r="I70" s="85">
        <v>27442.993979999999</v>
      </c>
      <c r="J70" s="85">
        <v>27589.974760000001</v>
      </c>
      <c r="K70" s="85">
        <v>26768.276289999998</v>
      </c>
      <c r="L70" s="85">
        <v>27343.561739999997</v>
      </c>
      <c r="M70" s="85">
        <v>26897.128389999998</v>
      </c>
      <c r="N70" s="85">
        <v>27003.112499999999</v>
      </c>
      <c r="O70" s="85">
        <v>26952.978900000002</v>
      </c>
      <c r="P70" s="85">
        <v>27158.513630000001</v>
      </c>
    </row>
    <row r="71" spans="1:16" x14ac:dyDescent="0.25">
      <c r="A71" s="81" t="s">
        <v>241</v>
      </c>
      <c r="B71" s="82" t="s">
        <v>176</v>
      </c>
      <c r="C71" s="133"/>
      <c r="D71" s="84"/>
      <c r="E71" s="85">
        <v>14311.541070000001</v>
      </c>
      <c r="F71" s="85">
        <v>14130.08123</v>
      </c>
      <c r="G71" s="85">
        <v>13847.391869999999</v>
      </c>
      <c r="H71" s="85">
        <v>14187.80817</v>
      </c>
      <c r="I71" s="85">
        <v>13950.969439999999</v>
      </c>
      <c r="J71" s="85">
        <v>13654.552730000001</v>
      </c>
      <c r="K71" s="85">
        <v>13664.30962</v>
      </c>
      <c r="L71" s="85">
        <v>14077.171460000001</v>
      </c>
      <c r="M71" s="85">
        <v>14100.035889999999</v>
      </c>
      <c r="N71" s="85">
        <v>13821.397510000001</v>
      </c>
      <c r="O71" s="85">
        <v>13765.450220000001</v>
      </c>
      <c r="P71" s="85">
        <v>13552.68435</v>
      </c>
    </row>
    <row r="72" spans="1:16" x14ac:dyDescent="0.25">
      <c r="A72" s="81" t="s">
        <v>242</v>
      </c>
      <c r="B72" s="82" t="s">
        <v>177</v>
      </c>
      <c r="C72" s="133"/>
      <c r="D72" s="84"/>
      <c r="E72" s="85">
        <v>107505.08</v>
      </c>
      <c r="F72" s="85">
        <v>115112.56</v>
      </c>
      <c r="G72" s="85">
        <v>113096.8</v>
      </c>
      <c r="H72" s="85">
        <v>112812.12</v>
      </c>
      <c r="I72" s="85">
        <v>109665.23999999999</v>
      </c>
      <c r="J72" s="85">
        <v>111053.36</v>
      </c>
      <c r="K72" s="85">
        <v>111617.63754000001</v>
      </c>
      <c r="L72" s="85">
        <v>113237.91228999999</v>
      </c>
      <c r="M72" s="85">
        <v>107307.97111</v>
      </c>
      <c r="N72" s="85">
        <v>109030.19287</v>
      </c>
      <c r="O72" s="85">
        <v>110652.40563000001</v>
      </c>
      <c r="P72" s="85">
        <v>109807.89163</v>
      </c>
    </row>
    <row r="73" spans="1:16" x14ac:dyDescent="0.25">
      <c r="A73" s="81" t="s">
        <v>243</v>
      </c>
      <c r="B73" s="82" t="s">
        <v>178</v>
      </c>
      <c r="C73" s="133"/>
      <c r="D73" s="84"/>
      <c r="E73" s="85">
        <v>60045.760000000002</v>
      </c>
      <c r="F73" s="85">
        <v>63133.719999999994</v>
      </c>
      <c r="G73" s="85">
        <v>62629.26</v>
      </c>
      <c r="H73" s="85">
        <v>62849.020000000004</v>
      </c>
      <c r="I73" s="85">
        <v>60997.2</v>
      </c>
      <c r="J73" s="85">
        <v>61759.12</v>
      </c>
      <c r="K73" s="85">
        <v>62356.920000000006</v>
      </c>
      <c r="L73" s="85">
        <v>62038.62</v>
      </c>
      <c r="M73" s="85">
        <v>59655.366460000005</v>
      </c>
      <c r="N73" s="85">
        <v>60922.159999999996</v>
      </c>
      <c r="O73" s="85">
        <v>62684.52</v>
      </c>
      <c r="P73" s="85">
        <v>59567.859790000002</v>
      </c>
    </row>
    <row r="74" spans="1:16" x14ac:dyDescent="0.25">
      <c r="A74" s="81" t="s">
        <v>244</v>
      </c>
      <c r="B74" s="82" t="s">
        <v>179</v>
      </c>
      <c r="C74" s="133"/>
      <c r="D74" s="84"/>
      <c r="E74" s="85">
        <v>169824.97500000001</v>
      </c>
      <c r="F74" s="85">
        <v>0</v>
      </c>
      <c r="G74" s="85">
        <v>0</v>
      </c>
      <c r="H74" s="85">
        <v>0</v>
      </c>
      <c r="I74" s="85">
        <v>0</v>
      </c>
      <c r="J74" s="85">
        <v>0</v>
      </c>
      <c r="K74" s="85">
        <v>0</v>
      </c>
      <c r="L74" s="85">
        <v>0</v>
      </c>
      <c r="M74" s="85">
        <v>0</v>
      </c>
      <c r="N74" s="85">
        <v>0</v>
      </c>
      <c r="O74" s="85">
        <v>0</v>
      </c>
      <c r="P74" s="85">
        <v>0</v>
      </c>
    </row>
    <row r="75" spans="1:16" x14ac:dyDescent="0.25">
      <c r="A75" s="81" t="s">
        <v>245</v>
      </c>
      <c r="B75" s="82" t="s">
        <v>180</v>
      </c>
      <c r="C75" s="133"/>
      <c r="D75" s="84"/>
      <c r="E75" s="85">
        <v>118442.5</v>
      </c>
      <c r="F75" s="85">
        <v>137912.5</v>
      </c>
      <c r="G75" s="85">
        <v>131624.5</v>
      </c>
      <c r="H75" s="85">
        <v>124607.5</v>
      </c>
      <c r="I75" s="85">
        <v>115771</v>
      </c>
      <c r="J75" s="85">
        <v>119246</v>
      </c>
      <c r="K75" s="85">
        <v>127913.5</v>
      </c>
      <c r="L75" s="85">
        <v>126319.5</v>
      </c>
      <c r="M75" s="85">
        <v>124894.24976999999</v>
      </c>
      <c r="N75" s="85">
        <v>0</v>
      </c>
      <c r="O75" s="85">
        <v>0</v>
      </c>
      <c r="P75" s="85">
        <v>0</v>
      </c>
    </row>
    <row r="76" spans="1:16" x14ac:dyDescent="0.25">
      <c r="A76" s="81" t="s">
        <v>246</v>
      </c>
      <c r="B76" s="82" t="s">
        <v>181</v>
      </c>
      <c r="C76" s="133"/>
      <c r="D76" s="84"/>
      <c r="E76" s="85">
        <v>0</v>
      </c>
      <c r="F76" s="85">
        <v>0</v>
      </c>
      <c r="G76" s="85">
        <v>929781</v>
      </c>
      <c r="H76" s="85">
        <v>786072</v>
      </c>
      <c r="I76" s="85">
        <v>742419</v>
      </c>
      <c r="J76" s="85">
        <v>783090</v>
      </c>
      <c r="K76" s="85">
        <v>885876.30223999999</v>
      </c>
      <c r="L76" s="85">
        <v>820291.05118999991</v>
      </c>
      <c r="M76" s="85">
        <v>855442.91352000006</v>
      </c>
      <c r="N76" s="85">
        <v>785958.41145000001</v>
      </c>
      <c r="O76" s="85">
        <v>797190</v>
      </c>
      <c r="P76" s="85">
        <v>760903.63280999998</v>
      </c>
    </row>
    <row r="77" spans="1:16" x14ac:dyDescent="0.25">
      <c r="A77" s="81" t="s">
        <v>247</v>
      </c>
      <c r="B77" s="82" t="s">
        <v>182</v>
      </c>
      <c r="C77" s="133"/>
      <c r="D77" s="84"/>
      <c r="E77" s="85">
        <v>0</v>
      </c>
      <c r="F77" s="85">
        <v>306600</v>
      </c>
      <c r="G77" s="85">
        <v>306600</v>
      </c>
      <c r="H77" s="85">
        <v>613200</v>
      </c>
      <c r="I77" s="85">
        <v>614880</v>
      </c>
      <c r="J77" s="85">
        <v>613200</v>
      </c>
      <c r="K77" s="85">
        <v>613200</v>
      </c>
      <c r="L77" s="85">
        <v>613200</v>
      </c>
      <c r="M77" s="85">
        <v>614880</v>
      </c>
      <c r="N77" s="85">
        <v>613200</v>
      </c>
      <c r="O77" s="85">
        <v>613200</v>
      </c>
      <c r="P77" s="85">
        <v>613200</v>
      </c>
    </row>
    <row r="78" spans="1:16" x14ac:dyDescent="0.25">
      <c r="A78" s="81" t="s">
        <v>248</v>
      </c>
      <c r="B78" s="82" t="s">
        <v>183</v>
      </c>
      <c r="C78" s="133"/>
      <c r="D78" s="84"/>
      <c r="E78" s="85">
        <v>0</v>
      </c>
      <c r="F78" s="85">
        <v>0</v>
      </c>
      <c r="G78" s="85">
        <v>30338.75</v>
      </c>
      <c r="H78" s="85">
        <v>28275.91</v>
      </c>
      <c r="I78" s="85">
        <v>29265.599999999999</v>
      </c>
      <c r="J78" s="85">
        <v>28104.7</v>
      </c>
      <c r="K78" s="85">
        <v>27758.9</v>
      </c>
      <c r="L78" s="85">
        <v>28676.44</v>
      </c>
      <c r="M78" s="85">
        <v>29673.02</v>
      </c>
      <c r="N78" s="85">
        <v>26465.140000000003</v>
      </c>
      <c r="O78" s="85">
        <v>27321.32</v>
      </c>
      <c r="P78" s="85">
        <v>29853.07</v>
      </c>
    </row>
    <row r="79" spans="1:16" x14ac:dyDescent="0.25">
      <c r="A79" s="81" t="s">
        <v>249</v>
      </c>
      <c r="B79" s="82" t="s">
        <v>184</v>
      </c>
      <c r="C79" s="133"/>
      <c r="D79" s="84"/>
      <c r="E79" s="85">
        <v>0</v>
      </c>
      <c r="F79" s="85">
        <v>0</v>
      </c>
      <c r="G79" s="85">
        <v>40840.625</v>
      </c>
      <c r="H79" s="85">
        <v>38063.724999999999</v>
      </c>
      <c r="I79" s="85">
        <v>39396</v>
      </c>
      <c r="J79" s="85">
        <v>37833.25</v>
      </c>
      <c r="K79" s="85">
        <v>37438.625</v>
      </c>
      <c r="L79" s="85">
        <v>38602.9</v>
      </c>
      <c r="M79" s="85">
        <v>39910.15</v>
      </c>
      <c r="N79" s="85">
        <v>35797.50376</v>
      </c>
      <c r="O79" s="85">
        <v>36778.699999999997</v>
      </c>
      <c r="P79" s="85">
        <v>40186.824999999997</v>
      </c>
    </row>
    <row r="80" spans="1:16" ht="16.5" thickBot="1" x14ac:dyDescent="0.3">
      <c r="A80" s="81" t="s">
        <v>250</v>
      </c>
      <c r="B80" s="82" t="s">
        <v>185</v>
      </c>
      <c r="C80" s="133"/>
      <c r="D80" s="84"/>
      <c r="E80" s="85">
        <v>0</v>
      </c>
      <c r="F80" s="85">
        <v>0</v>
      </c>
      <c r="G80" s="85">
        <v>44341.25</v>
      </c>
      <c r="H80" s="85">
        <v>41326.33</v>
      </c>
      <c r="I80" s="85">
        <v>42772.799999999996</v>
      </c>
      <c r="J80" s="85">
        <v>41076.1</v>
      </c>
      <c r="K80" s="85">
        <v>40739.728000000003</v>
      </c>
      <c r="L80" s="85">
        <v>41942.5</v>
      </c>
      <c r="M80" s="85">
        <v>43350.836889999999</v>
      </c>
      <c r="N80" s="85">
        <v>38833.72</v>
      </c>
      <c r="O80" s="85">
        <v>39931.159999999996</v>
      </c>
      <c r="P80" s="85">
        <v>43468.959999999999</v>
      </c>
    </row>
    <row r="81" spans="1:16" ht="16.5" thickBot="1" x14ac:dyDescent="0.3">
      <c r="A81" s="81">
        <v>13</v>
      </c>
      <c r="B81" s="152" t="s">
        <v>251</v>
      </c>
      <c r="C81" s="153"/>
      <c r="D81" s="154"/>
      <c r="E81" s="60">
        <f>SUM(E48:E56,E60:E80, E83)</f>
        <v>1607516.4319000002</v>
      </c>
      <c r="F81" s="60">
        <f t="shared" ref="F81:P81" si="2">SUM(F48:F56,F60:F80, F83)</f>
        <v>1788263.19964</v>
      </c>
      <c r="G81" s="60">
        <f t="shared" si="2"/>
        <v>2807846.6889399998</v>
      </c>
      <c r="H81" s="60">
        <f>SUM(H48:H56,H60:H80, H83)</f>
        <v>2749463.7638100004</v>
      </c>
      <c r="I81" s="60">
        <f t="shared" si="2"/>
        <v>2696923.3210599995</v>
      </c>
      <c r="J81" s="60">
        <f>SUM(J48:J56,J60:J80, J83)</f>
        <v>2734219.5444500004</v>
      </c>
      <c r="K81" s="60">
        <f>SUM(K48:K56,K60:K80, K83)</f>
        <v>2839219.1698400001</v>
      </c>
      <c r="L81" s="60">
        <f>SUM(L48:L56,L60:L80, L83)</f>
        <v>2789179.1726299999</v>
      </c>
      <c r="M81" s="60">
        <f t="shared" si="2"/>
        <v>2812438.6315099997</v>
      </c>
      <c r="N81" s="60">
        <f t="shared" si="2"/>
        <v>2602225.2084700004</v>
      </c>
      <c r="O81" s="60">
        <f t="shared" si="2"/>
        <v>2554372.4259400005</v>
      </c>
      <c r="P81" s="60">
        <f t="shared" si="2"/>
        <v>2501844.59246</v>
      </c>
    </row>
    <row r="82" spans="1:16" ht="16.5" thickBot="1" x14ac:dyDescent="0.3">
      <c r="A82" s="81"/>
      <c r="B82" s="155"/>
      <c r="C82" s="76"/>
      <c r="D82" s="38"/>
      <c r="E82" s="77"/>
      <c r="F82" s="77"/>
      <c r="G82" s="77"/>
      <c r="H82" s="77"/>
      <c r="I82" s="77"/>
      <c r="J82" s="77"/>
      <c r="K82" s="77"/>
      <c r="L82" s="77"/>
      <c r="M82" s="77"/>
      <c r="N82" s="77"/>
      <c r="O82" s="77"/>
      <c r="P82" s="156"/>
    </row>
    <row r="83" spans="1:16" ht="16.5" thickBot="1" x14ac:dyDescent="0.3">
      <c r="A83" s="81" t="s">
        <v>246</v>
      </c>
      <c r="B83" s="152" t="s">
        <v>252</v>
      </c>
      <c r="C83" s="157"/>
      <c r="D83" s="154"/>
      <c r="E83" s="107"/>
      <c r="F83" s="107"/>
      <c r="G83" s="107"/>
      <c r="H83" s="107"/>
      <c r="I83" s="107"/>
      <c r="J83" s="107"/>
      <c r="K83" s="107"/>
      <c r="L83" s="107"/>
      <c r="M83" s="107"/>
      <c r="N83" s="107"/>
      <c r="O83" s="107"/>
      <c r="P83" s="107"/>
    </row>
    <row r="84" spans="1:16" x14ac:dyDescent="0.25">
      <c r="A84" s="81"/>
      <c r="B84" s="155"/>
      <c r="C84" s="76"/>
      <c r="D84" s="38"/>
      <c r="E84" s="77"/>
      <c r="F84" s="77"/>
      <c r="G84" s="77"/>
      <c r="H84" s="77"/>
      <c r="I84" s="77"/>
      <c r="J84" s="77"/>
      <c r="K84" s="77"/>
      <c r="L84" s="77"/>
      <c r="M84" s="77"/>
      <c r="N84" s="77"/>
      <c r="O84" s="77"/>
      <c r="P84" s="156"/>
    </row>
    <row r="85" spans="1:16" x14ac:dyDescent="0.25">
      <c r="A85" s="81"/>
      <c r="B85" s="158"/>
      <c r="C85" s="159"/>
      <c r="D85" s="160"/>
      <c r="E85" s="161"/>
      <c r="F85" s="161"/>
      <c r="G85" s="161"/>
      <c r="H85" s="161"/>
      <c r="I85" s="161"/>
      <c r="J85" s="161"/>
      <c r="K85" s="161"/>
      <c r="L85" s="161"/>
      <c r="M85" s="161"/>
      <c r="N85" s="161"/>
      <c r="O85" s="161"/>
      <c r="P85" s="162"/>
    </row>
    <row r="86" spans="1:16" x14ac:dyDescent="0.25">
      <c r="A86" s="81">
        <v>14</v>
      </c>
      <c r="B86" s="163" t="s">
        <v>253</v>
      </c>
      <c r="C86" s="164"/>
      <c r="D86" s="165"/>
      <c r="E86" s="166">
        <f>E81+E44</f>
        <v>4214172.534260001</v>
      </c>
      <c r="F86" s="166">
        <f t="shared" ref="F86:P86" si="3">F81+F44</f>
        <v>4527363.34583</v>
      </c>
      <c r="G86" s="166">
        <f t="shared" si="3"/>
        <v>5016443.15405</v>
      </c>
      <c r="H86" s="166">
        <f>H81+H44</f>
        <v>5022484.4083399996</v>
      </c>
      <c r="I86" s="166">
        <f t="shared" si="3"/>
        <v>4989188.5986899994</v>
      </c>
      <c r="J86" s="166">
        <f>J81+J44</f>
        <v>4921450.5535499994</v>
      </c>
      <c r="K86" s="166">
        <f t="shared" si="3"/>
        <v>4750343.8912399998</v>
      </c>
      <c r="L86" s="166">
        <f t="shared" si="3"/>
        <v>4718275.6346399998</v>
      </c>
      <c r="M86" s="166">
        <f t="shared" si="3"/>
        <v>4690291.8237699997</v>
      </c>
      <c r="N86" s="166">
        <f t="shared" si="3"/>
        <v>4447394.7159599997</v>
      </c>
      <c r="O86" s="166">
        <f t="shared" si="3"/>
        <v>4467862.9114100002</v>
      </c>
      <c r="P86" s="166">
        <f t="shared" si="3"/>
        <v>4331748.0701299999</v>
      </c>
    </row>
    <row r="87" spans="1:16" x14ac:dyDescent="0.25">
      <c r="A87" s="81"/>
      <c r="B87" s="32"/>
      <c r="C87" s="119"/>
      <c r="D87" s="28"/>
      <c r="E87" s="77"/>
      <c r="F87" s="77"/>
      <c r="G87" s="77"/>
      <c r="H87" s="77"/>
      <c r="I87" s="77"/>
      <c r="J87" s="77"/>
      <c r="K87" s="77"/>
      <c r="L87" s="77"/>
      <c r="M87" s="77"/>
      <c r="N87" s="77"/>
      <c r="O87" s="77"/>
      <c r="P87" s="77"/>
    </row>
    <row r="88" spans="1:16" x14ac:dyDescent="0.25">
      <c r="A88" s="81"/>
      <c r="B88" s="28"/>
      <c r="D88" s="28"/>
      <c r="E88" s="77"/>
      <c r="F88" s="77"/>
      <c r="G88" s="77"/>
      <c r="H88" s="75"/>
      <c r="I88" s="75"/>
      <c r="J88" s="75"/>
      <c r="K88" s="75"/>
      <c r="L88" s="75"/>
      <c r="M88" s="75"/>
      <c r="N88" s="75"/>
      <c r="O88" s="75"/>
      <c r="P88" s="75"/>
    </row>
    <row r="89" spans="1:16" x14ac:dyDescent="0.25">
      <c r="A89" s="81"/>
      <c r="B89" s="32"/>
      <c r="C89" s="119"/>
      <c r="D89" s="28"/>
      <c r="E89" s="77"/>
      <c r="F89" s="77"/>
      <c r="G89" s="77"/>
      <c r="H89" s="77"/>
      <c r="I89" s="77"/>
      <c r="J89" s="77"/>
      <c r="K89" s="77"/>
      <c r="L89" s="77"/>
      <c r="M89" s="77"/>
      <c r="N89" s="77"/>
      <c r="O89" s="77"/>
      <c r="P89" s="77"/>
    </row>
    <row r="90" spans="1:16" x14ac:dyDescent="0.25">
      <c r="A90" s="81"/>
      <c r="B90" s="32"/>
      <c r="C90" s="119"/>
      <c r="D90" s="28"/>
      <c r="E90" s="77"/>
      <c r="F90" s="77"/>
      <c r="G90" s="77"/>
      <c r="H90" s="77"/>
      <c r="I90" s="77"/>
      <c r="J90" s="77"/>
      <c r="K90" s="77"/>
      <c r="L90" s="77"/>
      <c r="M90" s="77"/>
      <c r="N90" s="77"/>
      <c r="O90" s="77"/>
      <c r="P90" s="77"/>
    </row>
    <row r="91" spans="1:16" x14ac:dyDescent="0.25">
      <c r="A91" s="81"/>
      <c r="B91" s="32"/>
      <c r="C91" s="119"/>
      <c r="D91" s="28"/>
      <c r="E91" s="77"/>
      <c r="F91" s="77"/>
      <c r="G91" s="77"/>
      <c r="H91" s="77"/>
      <c r="I91" s="77"/>
      <c r="J91" s="77"/>
      <c r="K91" s="77"/>
      <c r="L91" s="77"/>
      <c r="M91" s="77"/>
      <c r="N91" s="77"/>
      <c r="O91" s="77"/>
      <c r="P91" s="77"/>
    </row>
    <row r="92" spans="1:16" x14ac:dyDescent="0.25">
      <c r="A92" s="81"/>
      <c r="B92" s="32"/>
      <c r="C92" s="119"/>
      <c r="D92" s="28"/>
      <c r="E92" s="77"/>
      <c r="F92" s="77"/>
      <c r="G92" s="77"/>
      <c r="H92" s="77"/>
      <c r="I92" s="77"/>
      <c r="J92" s="77"/>
      <c r="K92" s="77"/>
      <c r="L92" s="77"/>
      <c r="M92" s="77"/>
      <c r="N92" s="77"/>
      <c r="O92" s="77"/>
      <c r="P92" s="77"/>
    </row>
    <row r="93" spans="1:16" ht="18.75" x14ac:dyDescent="0.3">
      <c r="A93" s="81"/>
      <c r="B93" s="51" t="s">
        <v>123</v>
      </c>
      <c r="D93" s="28"/>
      <c r="E93" s="120"/>
      <c r="F93" s="120"/>
      <c r="G93" s="120"/>
      <c r="H93" s="75"/>
      <c r="I93" s="75"/>
      <c r="J93" s="75"/>
      <c r="K93" s="75"/>
      <c r="L93" s="75"/>
      <c r="M93" s="75"/>
      <c r="N93" s="75"/>
      <c r="O93" s="75"/>
      <c r="P93" s="75"/>
    </row>
    <row r="94" spans="1:16" x14ac:dyDescent="0.25">
      <c r="A94" s="81"/>
      <c r="B94" s="38" t="s">
        <v>124</v>
      </c>
      <c r="C94" s="76"/>
      <c r="D94" s="28"/>
      <c r="E94" s="120"/>
      <c r="F94" s="120"/>
      <c r="G94" s="120"/>
      <c r="H94" s="75"/>
      <c r="I94" s="75"/>
      <c r="J94" s="75"/>
      <c r="K94" s="75"/>
      <c r="L94" s="75"/>
      <c r="M94" s="75"/>
      <c r="N94" s="75"/>
      <c r="O94" s="75"/>
      <c r="P94" s="75"/>
    </row>
    <row r="95" spans="1:16" x14ac:dyDescent="0.25">
      <c r="A95" s="81"/>
      <c r="B95" s="28" t="s">
        <v>125</v>
      </c>
      <c r="C95" s="76"/>
      <c r="D95" s="33"/>
      <c r="E95" s="80">
        <v>2024</v>
      </c>
      <c r="F95" s="80">
        <v>2025</v>
      </c>
      <c r="G95" s="80">
        <v>2026</v>
      </c>
      <c r="H95" s="80">
        <v>2027</v>
      </c>
      <c r="I95" s="80">
        <v>2028</v>
      </c>
      <c r="J95" s="80">
        <v>2029</v>
      </c>
      <c r="K95" s="80">
        <v>2030</v>
      </c>
      <c r="L95" s="80">
        <v>2031</v>
      </c>
      <c r="M95" s="80">
        <v>2032</v>
      </c>
      <c r="N95" s="80">
        <v>2033</v>
      </c>
      <c r="O95" s="80">
        <v>2034</v>
      </c>
      <c r="P95" s="80">
        <v>2035</v>
      </c>
    </row>
    <row r="96" spans="1:16" x14ac:dyDescent="0.25">
      <c r="A96" s="81" t="s">
        <v>129</v>
      </c>
      <c r="B96" s="122" t="s">
        <v>186</v>
      </c>
      <c r="C96" s="167"/>
      <c r="D96" s="123"/>
      <c r="E96" s="85">
        <v>0</v>
      </c>
      <c r="F96" s="85">
        <v>0</v>
      </c>
      <c r="G96" s="85">
        <v>-10151.070830000001</v>
      </c>
      <c r="H96" s="85">
        <v>-9745.9103200000009</v>
      </c>
      <c r="I96" s="85">
        <v>-12158.542739999999</v>
      </c>
      <c r="J96" s="85">
        <v>-13113.295300000002</v>
      </c>
      <c r="K96" s="85">
        <v>-17342.675199999998</v>
      </c>
      <c r="L96" s="85">
        <v>-18750.30702</v>
      </c>
      <c r="M96" s="85">
        <v>-23378.60454</v>
      </c>
      <c r="N96" s="85">
        <v>-20453.592539999998</v>
      </c>
      <c r="O96" s="85">
        <v>-20516.215679999998</v>
      </c>
      <c r="P96" s="85">
        <v>-21647.650469999997</v>
      </c>
    </row>
    <row r="97" spans="1:16" x14ac:dyDescent="0.25">
      <c r="A97" s="81">
        <v>15</v>
      </c>
      <c r="B97" s="104" t="s">
        <v>254</v>
      </c>
      <c r="C97" s="105"/>
      <c r="D97" s="168"/>
      <c r="E97" s="60">
        <f t="shared" ref="E97:P97" si="4">SUM(E96:E96)</f>
        <v>0</v>
      </c>
      <c r="F97" s="60">
        <f t="shared" si="4"/>
        <v>0</v>
      </c>
      <c r="G97" s="60">
        <f t="shared" si="4"/>
        <v>-10151.070830000001</v>
      </c>
      <c r="H97" s="60">
        <f t="shared" si="4"/>
        <v>-9745.9103200000009</v>
      </c>
      <c r="I97" s="60">
        <f t="shared" si="4"/>
        <v>-12158.542739999999</v>
      </c>
      <c r="J97" s="60">
        <f t="shared" si="4"/>
        <v>-13113.295300000002</v>
      </c>
      <c r="K97" s="60">
        <f t="shared" si="4"/>
        <v>-17342.675199999998</v>
      </c>
      <c r="L97" s="60">
        <f t="shared" si="4"/>
        <v>-18750.30702</v>
      </c>
      <c r="M97" s="60">
        <f t="shared" si="4"/>
        <v>-23378.60454</v>
      </c>
      <c r="N97" s="60">
        <f t="shared" si="4"/>
        <v>-20453.592539999998</v>
      </c>
      <c r="O97" s="60">
        <f t="shared" si="4"/>
        <v>-20516.215679999998</v>
      </c>
      <c r="P97" s="60">
        <f t="shared" si="4"/>
        <v>-21647.650469999997</v>
      </c>
    </row>
    <row r="98" spans="1:16" x14ac:dyDescent="0.25">
      <c r="A98" s="81"/>
      <c r="C98" s="76"/>
      <c r="D98" s="125"/>
      <c r="E98" s="126"/>
      <c r="F98" s="126"/>
      <c r="G98" s="126"/>
      <c r="H98" s="127"/>
      <c r="I98" s="127"/>
      <c r="J98" s="127"/>
      <c r="K98" s="127"/>
      <c r="L98" s="127"/>
      <c r="M98" s="127"/>
      <c r="N98" s="127"/>
      <c r="O98" s="127"/>
      <c r="P98" s="128"/>
    </row>
    <row r="99" spans="1:16" x14ac:dyDescent="0.25">
      <c r="A99" s="81"/>
      <c r="B99" s="38" t="s">
        <v>128</v>
      </c>
      <c r="D99" s="28"/>
      <c r="E99" s="91"/>
      <c r="F99" s="91"/>
      <c r="G99" s="91"/>
      <c r="H99" s="92"/>
      <c r="I99" s="92"/>
      <c r="J99" s="92"/>
      <c r="K99" s="92"/>
      <c r="L99" s="92"/>
      <c r="M99" s="92"/>
      <c r="N99" s="92"/>
      <c r="O99" s="92"/>
      <c r="P99" s="93"/>
    </row>
    <row r="100" spans="1:16" x14ac:dyDescent="0.25">
      <c r="A100" s="81"/>
      <c r="B100" s="28" t="s">
        <v>125</v>
      </c>
      <c r="D100" s="33"/>
      <c r="E100" s="95"/>
      <c r="F100" s="95"/>
      <c r="G100" s="95"/>
      <c r="H100" s="96"/>
      <c r="I100" s="96"/>
      <c r="J100" s="96"/>
      <c r="K100" s="96"/>
      <c r="L100" s="96"/>
      <c r="M100" s="96"/>
      <c r="N100" s="96"/>
      <c r="O100" s="96"/>
      <c r="P100" s="97"/>
    </row>
    <row r="101" spans="1:16" x14ac:dyDescent="0.25">
      <c r="A101" s="81" t="s">
        <v>255</v>
      </c>
      <c r="B101" s="129" t="s">
        <v>187</v>
      </c>
      <c r="C101" s="133"/>
      <c r="D101" s="134"/>
      <c r="E101" s="85">
        <v>0</v>
      </c>
      <c r="F101" s="85">
        <v>0</v>
      </c>
      <c r="G101" s="85">
        <v>0</v>
      </c>
      <c r="H101" s="85">
        <v>0</v>
      </c>
      <c r="I101" s="85">
        <v>0</v>
      </c>
      <c r="J101" s="85">
        <v>256441.39499999999</v>
      </c>
      <c r="K101" s="85">
        <v>470842.56316999998</v>
      </c>
      <c r="L101" s="85">
        <v>471261.22460999998</v>
      </c>
      <c r="M101" s="85">
        <v>560037.75841000001</v>
      </c>
      <c r="N101" s="85">
        <v>560873.35700999992</v>
      </c>
      <c r="O101" s="85">
        <v>568725.44625000004</v>
      </c>
      <c r="P101" s="85">
        <v>948345.69708000007</v>
      </c>
    </row>
    <row r="102" spans="1:16" x14ac:dyDescent="0.25">
      <c r="A102" s="81" t="s">
        <v>256</v>
      </c>
      <c r="B102" s="129" t="s">
        <v>188</v>
      </c>
      <c r="C102" s="133"/>
      <c r="D102" s="134"/>
      <c r="E102" s="85">
        <v>0</v>
      </c>
      <c r="F102" s="85">
        <v>0</v>
      </c>
      <c r="G102" s="85">
        <v>0</v>
      </c>
      <c r="H102" s="85">
        <v>0</v>
      </c>
      <c r="I102" s="85">
        <v>466207.03451999999</v>
      </c>
      <c r="J102" s="85">
        <v>464933.24481</v>
      </c>
      <c r="K102" s="85">
        <v>1025676.18348</v>
      </c>
      <c r="L102" s="85">
        <v>1397249.9434</v>
      </c>
      <c r="M102" s="85">
        <v>2011759.7020999999</v>
      </c>
      <c r="N102" s="85">
        <v>2481543.6900999998</v>
      </c>
      <c r="O102" s="85">
        <v>2507522.95615</v>
      </c>
      <c r="P102" s="85">
        <v>2541369.1389000001</v>
      </c>
    </row>
    <row r="103" spans="1:16" x14ac:dyDescent="0.25">
      <c r="A103" s="81" t="s">
        <v>257</v>
      </c>
      <c r="B103" s="129" t="s">
        <v>189</v>
      </c>
      <c r="C103" s="133"/>
      <c r="D103" s="134"/>
      <c r="E103" s="85">
        <v>0</v>
      </c>
      <c r="F103" s="85">
        <v>0</v>
      </c>
      <c r="G103" s="85">
        <v>432068.37831</v>
      </c>
      <c r="H103" s="85">
        <v>415491.26305999997</v>
      </c>
      <c r="I103" s="85">
        <v>437239.27013999998</v>
      </c>
      <c r="J103" s="85">
        <v>513826.71908999997</v>
      </c>
      <c r="K103" s="85">
        <v>524991.34481000004</v>
      </c>
      <c r="L103" s="85">
        <v>504588.58645999996</v>
      </c>
      <c r="M103" s="85">
        <v>483644.99385999999</v>
      </c>
      <c r="N103" s="85">
        <v>486072.03333000001</v>
      </c>
      <c r="O103" s="85">
        <v>562389.48366999999</v>
      </c>
      <c r="P103" s="85">
        <v>500368.12598000001</v>
      </c>
    </row>
    <row r="104" spans="1:16" x14ac:dyDescent="0.25">
      <c r="A104" s="81" t="s">
        <v>258</v>
      </c>
      <c r="B104" s="129" t="s">
        <v>190</v>
      </c>
      <c r="C104" s="133"/>
      <c r="D104" s="134"/>
      <c r="E104" s="85">
        <v>0</v>
      </c>
      <c r="F104" s="85">
        <v>0</v>
      </c>
      <c r="G104" s="85">
        <v>437949.87248000002</v>
      </c>
      <c r="H104" s="85">
        <v>441515.89305999997</v>
      </c>
      <c r="I104" s="85">
        <v>426313.63639</v>
      </c>
      <c r="J104" s="85">
        <v>437579.36322</v>
      </c>
      <c r="K104" s="85">
        <v>442048.52818000002</v>
      </c>
      <c r="L104" s="85">
        <v>449991.94719000004</v>
      </c>
      <c r="M104" s="85">
        <v>425621.12091</v>
      </c>
      <c r="N104" s="85">
        <v>440164.54476000002</v>
      </c>
      <c r="O104" s="85">
        <v>443327.42134</v>
      </c>
      <c r="P104" s="85">
        <v>424254.65284</v>
      </c>
    </row>
    <row r="105" spans="1:16" x14ac:dyDescent="0.25">
      <c r="A105" s="81" t="s">
        <v>259</v>
      </c>
      <c r="B105" s="129" t="s">
        <v>191</v>
      </c>
      <c r="C105" s="133"/>
      <c r="D105" s="134"/>
      <c r="E105" s="85">
        <v>0</v>
      </c>
      <c r="F105" s="85">
        <v>0</v>
      </c>
      <c r="G105" s="85">
        <v>0</v>
      </c>
      <c r="H105" s="85">
        <v>328453.5</v>
      </c>
      <c r="I105" s="85">
        <v>354299.25</v>
      </c>
      <c r="J105" s="85">
        <v>615499.5</v>
      </c>
      <c r="K105" s="85">
        <v>683382</v>
      </c>
      <c r="L105" s="85">
        <v>674484</v>
      </c>
      <c r="M105" s="85">
        <v>640398</v>
      </c>
      <c r="N105" s="85">
        <v>662292</v>
      </c>
      <c r="O105" s="85">
        <v>694953</v>
      </c>
      <c r="P105" s="85">
        <v>703357.5</v>
      </c>
    </row>
    <row r="106" spans="1:16" x14ac:dyDescent="0.25">
      <c r="A106" s="81">
        <v>16</v>
      </c>
      <c r="B106" s="104" t="s">
        <v>260</v>
      </c>
      <c r="C106" s="105"/>
      <c r="D106" s="106"/>
      <c r="E106" s="60">
        <f t="shared" ref="E106:P106" si="5">SUM(E101:E105)</f>
        <v>0</v>
      </c>
      <c r="F106" s="60">
        <f t="shared" si="5"/>
        <v>0</v>
      </c>
      <c r="G106" s="60">
        <f t="shared" si="5"/>
        <v>870018.25078999996</v>
      </c>
      <c r="H106" s="60">
        <f t="shared" si="5"/>
        <v>1185460.6561199999</v>
      </c>
      <c r="I106" s="60">
        <f t="shared" si="5"/>
        <v>1684059.19105</v>
      </c>
      <c r="J106" s="60">
        <f t="shared" si="5"/>
        <v>2288280.22212</v>
      </c>
      <c r="K106" s="60">
        <f t="shared" si="5"/>
        <v>3146940.6196400002</v>
      </c>
      <c r="L106" s="60">
        <f t="shared" si="5"/>
        <v>3497575.7016600003</v>
      </c>
      <c r="M106" s="60">
        <f t="shared" si="5"/>
        <v>4121461.5752799995</v>
      </c>
      <c r="N106" s="60">
        <f t="shared" si="5"/>
        <v>4630945.6251999997</v>
      </c>
      <c r="O106" s="60">
        <f t="shared" si="5"/>
        <v>4776918.3074099999</v>
      </c>
      <c r="P106" s="60">
        <f t="shared" si="5"/>
        <v>5117695.1147999996</v>
      </c>
    </row>
    <row r="107" spans="1:16" x14ac:dyDescent="0.25">
      <c r="A107" s="81"/>
      <c r="B107" s="114"/>
      <c r="C107" s="130"/>
      <c r="D107" s="131"/>
      <c r="E107" s="91"/>
      <c r="F107" s="91"/>
      <c r="G107" s="91"/>
      <c r="H107" s="91"/>
      <c r="I107" s="91"/>
      <c r="J107" s="91"/>
      <c r="K107" s="91"/>
      <c r="L107" s="91"/>
      <c r="M107" s="91"/>
      <c r="N107" s="91"/>
      <c r="O107" s="91"/>
      <c r="P107" s="91"/>
    </row>
    <row r="108" spans="1:16" x14ac:dyDescent="0.25">
      <c r="A108" s="81">
        <v>17</v>
      </c>
      <c r="B108" s="117" t="s">
        <v>261</v>
      </c>
      <c r="C108" s="118"/>
      <c r="D108" s="84"/>
      <c r="E108" s="107">
        <f t="shared" ref="E108:P108" si="6">E106+E97</f>
        <v>0</v>
      </c>
      <c r="F108" s="107">
        <f t="shared" si="6"/>
        <v>0</v>
      </c>
      <c r="G108" s="107">
        <f t="shared" si="6"/>
        <v>859867.17995999998</v>
      </c>
      <c r="H108" s="107">
        <f t="shared" si="6"/>
        <v>1175714.7457999999</v>
      </c>
      <c r="I108" s="107">
        <f t="shared" si="6"/>
        <v>1671900.6483100001</v>
      </c>
      <c r="J108" s="107">
        <f>J106+J97</f>
        <v>2275166.9268200002</v>
      </c>
      <c r="K108" s="107">
        <f t="shared" si="6"/>
        <v>3129597.9444400002</v>
      </c>
      <c r="L108" s="107">
        <f t="shared" si="6"/>
        <v>3478825.3946400001</v>
      </c>
      <c r="M108" s="107">
        <f t="shared" si="6"/>
        <v>4098082.9707399993</v>
      </c>
      <c r="N108" s="107">
        <f t="shared" si="6"/>
        <v>4610492.03266</v>
      </c>
      <c r="O108" s="107">
        <f t="shared" si="6"/>
        <v>4756402.0917299995</v>
      </c>
      <c r="P108" s="107">
        <f t="shared" si="6"/>
        <v>5096047.4643299999</v>
      </c>
    </row>
    <row r="109" spans="1:16" x14ac:dyDescent="0.25">
      <c r="A109" s="81"/>
      <c r="B109" s="32"/>
      <c r="C109" s="119"/>
      <c r="D109" s="28"/>
      <c r="E109" s="77"/>
      <c r="F109" s="77"/>
      <c r="G109" s="77"/>
      <c r="H109" s="77"/>
      <c r="I109" s="77"/>
      <c r="J109" s="77"/>
      <c r="K109" s="77"/>
      <c r="L109" s="77"/>
      <c r="M109" s="77"/>
      <c r="N109" s="77"/>
      <c r="O109" s="77"/>
      <c r="P109" s="77"/>
    </row>
    <row r="110" spans="1:16" x14ac:dyDescent="0.25">
      <c r="A110" s="81" t="s">
        <v>262</v>
      </c>
      <c r="B110" s="104" t="s">
        <v>263</v>
      </c>
      <c r="C110" s="118"/>
      <c r="D110" s="84"/>
      <c r="E110" s="107"/>
      <c r="F110" s="107"/>
      <c r="G110" s="107"/>
      <c r="H110" s="107"/>
      <c r="I110" s="107"/>
      <c r="J110" s="107"/>
      <c r="K110" s="107"/>
      <c r="L110" s="107"/>
      <c r="M110" s="107"/>
      <c r="N110" s="107"/>
      <c r="O110" s="107"/>
      <c r="P110" s="107"/>
    </row>
    <row r="111" spans="1:16" x14ac:dyDescent="0.25">
      <c r="A111" s="81"/>
      <c r="B111" s="169"/>
      <c r="C111" s="119"/>
      <c r="D111" s="28"/>
      <c r="E111" s="77"/>
      <c r="F111" s="77"/>
      <c r="G111" s="77"/>
      <c r="H111" s="77"/>
      <c r="I111" s="77"/>
      <c r="J111" s="77"/>
      <c r="K111" s="77"/>
      <c r="L111" s="77"/>
      <c r="M111" s="77"/>
      <c r="N111" s="77"/>
      <c r="O111" s="77"/>
      <c r="P111" s="77"/>
    </row>
    <row r="112" spans="1:16" ht="18.75" x14ac:dyDescent="0.3">
      <c r="A112" s="81"/>
      <c r="B112" s="51" t="s">
        <v>264</v>
      </c>
      <c r="D112" s="28"/>
      <c r="E112" s="120"/>
      <c r="F112" s="120"/>
      <c r="G112" s="120"/>
      <c r="H112" s="75"/>
      <c r="I112" s="75"/>
      <c r="J112" s="75"/>
      <c r="K112" s="75"/>
      <c r="L112" s="75"/>
      <c r="M112" s="75"/>
      <c r="N112" s="75"/>
      <c r="O112" s="75"/>
      <c r="P112" s="75"/>
    </row>
    <row r="113" spans="1:23" x14ac:dyDescent="0.25">
      <c r="A113" s="81"/>
      <c r="B113" s="38"/>
      <c r="C113" s="76"/>
      <c r="D113" s="38"/>
    </row>
    <row r="114" spans="1:23" x14ac:dyDescent="0.25">
      <c r="A114" s="81"/>
      <c r="B114" s="28"/>
      <c r="C114" s="33"/>
      <c r="D114" s="170"/>
      <c r="E114" s="80">
        <v>2024</v>
      </c>
      <c r="F114" s="80">
        <v>2025</v>
      </c>
      <c r="G114" s="80">
        <v>2026</v>
      </c>
      <c r="H114" s="80">
        <v>2027</v>
      </c>
      <c r="I114" s="80">
        <v>2028</v>
      </c>
      <c r="J114" s="80">
        <v>2029</v>
      </c>
      <c r="K114" s="80">
        <v>2030</v>
      </c>
      <c r="L114" s="80">
        <v>2031</v>
      </c>
      <c r="M114" s="80">
        <v>2032</v>
      </c>
      <c r="N114" s="80">
        <v>2033</v>
      </c>
      <c r="O114" s="80">
        <v>2034</v>
      </c>
      <c r="P114" s="80">
        <v>2035</v>
      </c>
    </row>
    <row r="115" spans="1:23" x14ac:dyDescent="0.25">
      <c r="A115" s="81">
        <v>18</v>
      </c>
      <c r="B115" s="117" t="s">
        <v>265</v>
      </c>
      <c r="C115" s="134"/>
      <c r="D115" s="171"/>
      <c r="E115" s="55">
        <v>953808.72810999991</v>
      </c>
      <c r="F115" s="55">
        <v>1164972.5972799999</v>
      </c>
      <c r="G115" s="55">
        <v>406570.62681999995</v>
      </c>
      <c r="H115" s="55">
        <v>559797.26168</v>
      </c>
      <c r="I115" s="55">
        <v>728259.01188000001</v>
      </c>
      <c r="J115" s="55">
        <v>670712.78345999995</v>
      </c>
      <c r="K115" s="55">
        <v>482702.07050999999</v>
      </c>
      <c r="L115" s="55">
        <v>653130.13146000006</v>
      </c>
      <c r="M115" s="55">
        <v>611998.32873000007</v>
      </c>
      <c r="N115" s="55">
        <v>612740.06641999993</v>
      </c>
      <c r="O115" s="55">
        <v>632683.40179999999</v>
      </c>
      <c r="P115" s="55">
        <v>609398.25954</v>
      </c>
    </row>
    <row r="116" spans="1:23" x14ac:dyDescent="0.25">
      <c r="A116" s="81" t="s">
        <v>266</v>
      </c>
      <c r="B116" s="117" t="s">
        <v>267</v>
      </c>
      <c r="C116" s="134"/>
      <c r="D116" s="171"/>
      <c r="E116" s="55">
        <v>-246625.00829999999</v>
      </c>
      <c r="F116" s="55">
        <v>-204861.41495000001</v>
      </c>
      <c r="G116" s="55">
        <v>-299768.52324999997</v>
      </c>
      <c r="H116" s="55">
        <v>-322468.6776</v>
      </c>
      <c r="I116" s="55">
        <v>-352183.5405</v>
      </c>
      <c r="J116" s="55">
        <v>-375125.23099999997</v>
      </c>
      <c r="K116" s="55">
        <v>-398567.39700000006</v>
      </c>
      <c r="L116" s="55">
        <v>-422401.67369999998</v>
      </c>
      <c r="M116" s="55">
        <v>-447756.53075000003</v>
      </c>
      <c r="N116" s="55">
        <v>-460876.46484999999</v>
      </c>
      <c r="O116" s="55">
        <v>-469689.31109999999</v>
      </c>
      <c r="P116" s="55">
        <v>-478370.9988</v>
      </c>
    </row>
    <row r="117" spans="1:23" x14ac:dyDescent="0.25">
      <c r="A117" s="81"/>
      <c r="B117" s="169"/>
      <c r="C117" s="119"/>
      <c r="D117" s="28"/>
      <c r="E117" s="77"/>
      <c r="F117" s="77"/>
      <c r="G117" s="77"/>
      <c r="H117" s="77"/>
      <c r="I117" s="77"/>
      <c r="J117" s="77"/>
      <c r="K117" s="77"/>
      <c r="L117" s="77"/>
      <c r="M117" s="77"/>
      <c r="N117" s="77"/>
      <c r="O117" s="77"/>
      <c r="P117" s="77"/>
    </row>
    <row r="118" spans="1:23" x14ac:dyDescent="0.25">
      <c r="A118" s="81"/>
      <c r="C118" s="119"/>
      <c r="D118" s="28"/>
      <c r="E118" s="77"/>
      <c r="F118" s="77"/>
      <c r="G118" s="77"/>
      <c r="H118" s="77"/>
      <c r="I118" s="77"/>
      <c r="J118" s="77"/>
      <c r="K118" s="77"/>
      <c r="L118" s="77"/>
      <c r="M118" s="77"/>
      <c r="N118" s="77"/>
      <c r="O118" s="77"/>
      <c r="P118" s="77"/>
    </row>
    <row r="119" spans="1:23" ht="18.75" x14ac:dyDescent="0.25">
      <c r="A119" s="81"/>
      <c r="B119" s="132" t="s">
        <v>268</v>
      </c>
      <c r="D119" s="28"/>
      <c r="E119" s="77"/>
      <c r="F119" s="77"/>
      <c r="G119" s="77"/>
      <c r="H119" s="77"/>
      <c r="I119" s="77"/>
      <c r="J119" s="77"/>
      <c r="K119" s="77"/>
      <c r="L119" s="77"/>
      <c r="M119" s="77"/>
      <c r="N119" s="77"/>
      <c r="O119" s="77"/>
      <c r="P119" s="77"/>
    </row>
    <row r="120" spans="1:23" x14ac:dyDescent="0.25">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row>
    <row r="121" spans="1:23" x14ac:dyDescent="0.25">
      <c r="A121" s="81">
        <v>19</v>
      </c>
      <c r="B121" s="104" t="s">
        <v>269</v>
      </c>
      <c r="C121" s="133"/>
      <c r="D121" s="134"/>
      <c r="E121" s="172">
        <f t="shared" ref="E121:P121" si="7">E86+E108+E110</f>
        <v>4214172.534260001</v>
      </c>
      <c r="F121" s="172">
        <f t="shared" si="7"/>
        <v>4527363.34583</v>
      </c>
      <c r="G121" s="172">
        <f t="shared" si="7"/>
        <v>5876310.3340100003</v>
      </c>
      <c r="H121" s="172">
        <f t="shared" si="7"/>
        <v>6198199.1541399993</v>
      </c>
      <c r="I121" s="172">
        <f t="shared" si="7"/>
        <v>6661089.2469999995</v>
      </c>
      <c r="J121" s="172">
        <f t="shared" si="7"/>
        <v>7196617.48037</v>
      </c>
      <c r="K121" s="172">
        <f t="shared" si="7"/>
        <v>7879941.8356800005</v>
      </c>
      <c r="L121" s="172">
        <f>L86+L108+L110</f>
        <v>8197101.0292799994</v>
      </c>
      <c r="M121" s="172">
        <f t="shared" si="7"/>
        <v>8788374.7945099995</v>
      </c>
      <c r="N121" s="172">
        <f t="shared" si="7"/>
        <v>9057886.7486199997</v>
      </c>
      <c r="O121" s="172">
        <f t="shared" si="7"/>
        <v>9224265.0031399988</v>
      </c>
      <c r="P121" s="172">
        <f t="shared" si="7"/>
        <v>9427795.5344600007</v>
      </c>
    </row>
    <row r="122" spans="1:23" x14ac:dyDescent="0.25">
      <c r="A122" s="81" t="s">
        <v>270</v>
      </c>
      <c r="B122" s="155" t="s">
        <v>271</v>
      </c>
      <c r="C122" s="133"/>
      <c r="D122" s="134"/>
      <c r="E122" s="172">
        <f t="shared" ref="E122:P122" si="8">E83</f>
        <v>0</v>
      </c>
      <c r="F122" s="172">
        <f t="shared" si="8"/>
        <v>0</v>
      </c>
      <c r="G122" s="172">
        <f t="shared" si="8"/>
        <v>0</v>
      </c>
      <c r="H122" s="172">
        <f t="shared" si="8"/>
        <v>0</v>
      </c>
      <c r="I122" s="172">
        <f t="shared" si="8"/>
        <v>0</v>
      </c>
      <c r="J122" s="172">
        <f t="shared" si="8"/>
        <v>0</v>
      </c>
      <c r="K122" s="172">
        <f t="shared" si="8"/>
        <v>0</v>
      </c>
      <c r="L122" s="172">
        <f>L83</f>
        <v>0</v>
      </c>
      <c r="M122" s="172">
        <f t="shared" si="8"/>
        <v>0</v>
      </c>
      <c r="N122" s="172">
        <f t="shared" si="8"/>
        <v>0</v>
      </c>
      <c r="O122" s="172">
        <f t="shared" si="8"/>
        <v>0</v>
      </c>
      <c r="P122" s="172">
        <f t="shared" si="8"/>
        <v>0</v>
      </c>
    </row>
    <row r="123" spans="1:23" x14ac:dyDescent="0.25">
      <c r="A123" s="81">
        <v>20</v>
      </c>
      <c r="B123" s="104" t="s">
        <v>272</v>
      </c>
      <c r="C123" s="133"/>
      <c r="D123" s="134"/>
      <c r="E123" s="172">
        <f>E115+E116</f>
        <v>707183.71980999992</v>
      </c>
      <c r="F123" s="172">
        <f t="shared" ref="F123:P123" si="9">F115+F116</f>
        <v>960111.18232999987</v>
      </c>
      <c r="G123" s="172">
        <f>G115+G116</f>
        <v>106802.10356999998</v>
      </c>
      <c r="H123" s="172">
        <f t="shared" si="9"/>
        <v>237328.58408</v>
      </c>
      <c r="I123" s="172">
        <f t="shared" si="9"/>
        <v>376075.47138</v>
      </c>
      <c r="J123" s="172">
        <f t="shared" si="9"/>
        <v>295587.55245999998</v>
      </c>
      <c r="K123" s="172">
        <f t="shared" si="9"/>
        <v>84134.673509999935</v>
      </c>
      <c r="L123" s="172">
        <f>L115+L116</f>
        <v>230728.45776000008</v>
      </c>
      <c r="M123" s="172">
        <f t="shared" si="9"/>
        <v>164241.79798000003</v>
      </c>
      <c r="N123" s="172">
        <f t="shared" si="9"/>
        <v>151863.60156999994</v>
      </c>
      <c r="O123" s="172">
        <f t="shared" si="9"/>
        <v>162994.0907</v>
      </c>
      <c r="P123" s="172">
        <f t="shared" si="9"/>
        <v>131027.26074</v>
      </c>
    </row>
    <row r="124" spans="1:23" x14ac:dyDescent="0.25">
      <c r="A124" s="173">
        <v>21</v>
      </c>
      <c r="B124" s="104" t="s">
        <v>273</v>
      </c>
      <c r="C124" s="133"/>
      <c r="D124" s="84"/>
      <c r="E124" s="172">
        <f>E121-E122+E123</f>
        <v>4921356.2540700007</v>
      </c>
      <c r="F124" s="172">
        <f t="shared" ref="F124:P124" si="10">F121-F122+F123</f>
        <v>5487474.5281600002</v>
      </c>
      <c r="G124" s="172">
        <f>G121-G122+G123</f>
        <v>5983112.4375800006</v>
      </c>
      <c r="H124" s="172">
        <f t="shared" si="10"/>
        <v>6435527.7382199997</v>
      </c>
      <c r="I124" s="172">
        <f t="shared" si="10"/>
        <v>7037164.7183799995</v>
      </c>
      <c r="J124" s="172">
        <f t="shared" si="10"/>
        <v>7492205.0328299999</v>
      </c>
      <c r="K124" s="172">
        <f t="shared" si="10"/>
        <v>7964076.5091900006</v>
      </c>
      <c r="L124" s="172">
        <f>L121-L122+L123</f>
        <v>8427829.48704</v>
      </c>
      <c r="M124" s="172">
        <f t="shared" si="10"/>
        <v>8952616.5924899988</v>
      </c>
      <c r="N124" s="172">
        <f t="shared" si="10"/>
        <v>9209750.3501899987</v>
      </c>
      <c r="O124" s="172">
        <f t="shared" si="10"/>
        <v>9387259.0938399993</v>
      </c>
      <c r="P124" s="172">
        <f t="shared" si="10"/>
        <v>9558822.7952000014</v>
      </c>
    </row>
    <row r="125" spans="1:23" x14ac:dyDescent="0.25">
      <c r="A125" s="81">
        <v>22</v>
      </c>
      <c r="B125" s="104" t="s">
        <v>274</v>
      </c>
      <c r="C125" s="133"/>
      <c r="D125" s="84"/>
      <c r="E125" s="107">
        <f t="shared" ref="E125:P125" si="11">E17</f>
        <v>4921356.2540599992</v>
      </c>
      <c r="F125" s="107">
        <f t="shared" si="11"/>
        <v>5487474.5281699998</v>
      </c>
      <c r="G125" s="107">
        <f t="shared" si="11"/>
        <v>5983112.4375799997</v>
      </c>
      <c r="H125" s="107">
        <f t="shared" si="11"/>
        <v>6435527.7382300003</v>
      </c>
      <c r="I125" s="107">
        <f t="shared" si="11"/>
        <v>7037164.7183599994</v>
      </c>
      <c r="J125" s="107">
        <f t="shared" si="11"/>
        <v>7492205.0328400005</v>
      </c>
      <c r="K125" s="107">
        <f t="shared" si="11"/>
        <v>7964076.5092000002</v>
      </c>
      <c r="L125" s="107">
        <f t="shared" si="11"/>
        <v>8427829.48704</v>
      </c>
      <c r="M125" s="107">
        <f t="shared" si="11"/>
        <v>8952616.5925000012</v>
      </c>
      <c r="N125" s="107">
        <f t="shared" si="11"/>
        <v>9209750.3501999993</v>
      </c>
      <c r="O125" s="107">
        <f t="shared" si="11"/>
        <v>9387259.0938300006</v>
      </c>
      <c r="P125" s="107">
        <f t="shared" si="11"/>
        <v>9558822.7951999996</v>
      </c>
    </row>
    <row r="126" spans="1:23" x14ac:dyDescent="0.25">
      <c r="A126" s="81">
        <v>23</v>
      </c>
      <c r="B126" s="104" t="s">
        <v>275</v>
      </c>
      <c r="C126" s="133"/>
      <c r="D126" s="134"/>
      <c r="E126" s="107">
        <f t="shared" ref="E126:P126" si="12">E124-E125</f>
        <v>1.0001473128795624E-5</v>
      </c>
      <c r="F126" s="107">
        <f t="shared" si="12"/>
        <v>-9.9996104836463928E-6</v>
      </c>
      <c r="G126" s="107">
        <f t="shared" si="12"/>
        <v>0</v>
      </c>
      <c r="H126" s="107">
        <f t="shared" si="12"/>
        <v>-1.0000541806221008E-5</v>
      </c>
      <c r="I126" s="107">
        <f t="shared" si="12"/>
        <v>2.0000152289867401E-5</v>
      </c>
      <c r="J126" s="107">
        <f t="shared" si="12"/>
        <v>-1.0000541806221008E-5</v>
      </c>
      <c r="K126" s="107">
        <f t="shared" si="12"/>
        <v>-9.9996104836463928E-6</v>
      </c>
      <c r="L126" s="107">
        <f>L124-L125</f>
        <v>0</v>
      </c>
      <c r="M126" s="107">
        <f t="shared" si="12"/>
        <v>-1.0002404451370239E-5</v>
      </c>
      <c r="N126" s="107">
        <f t="shared" si="12"/>
        <v>-1.0000541806221008E-5</v>
      </c>
      <c r="O126" s="107">
        <f t="shared" si="12"/>
        <v>9.9986791610717773E-6</v>
      </c>
      <c r="P126" s="107">
        <f t="shared" si="12"/>
        <v>0</v>
      </c>
    </row>
    <row r="127" spans="1:23" s="29" customFormat="1" x14ac:dyDescent="0.25">
      <c r="A127" s="81"/>
      <c r="E127" s="30"/>
      <c r="F127" s="30"/>
      <c r="G127" s="30"/>
      <c r="H127" s="30"/>
      <c r="I127" s="27"/>
      <c r="J127" s="27"/>
      <c r="K127" s="27"/>
      <c r="L127" s="27"/>
      <c r="M127" s="27"/>
      <c r="N127" s="27"/>
      <c r="O127" s="27"/>
      <c r="P127" s="27"/>
      <c r="Q127" s="27"/>
      <c r="R127" s="27"/>
      <c r="S127" s="27"/>
      <c r="T127" s="27"/>
      <c r="U127" s="27"/>
      <c r="V127" s="27"/>
      <c r="W127" s="27"/>
    </row>
    <row r="128" spans="1:23" s="29" customFormat="1" x14ac:dyDescent="0.25">
      <c r="A128" s="81"/>
      <c r="E128" s="30"/>
      <c r="F128" s="30"/>
      <c r="G128" s="30"/>
      <c r="H128" s="30"/>
      <c r="I128" s="27"/>
      <c r="J128" s="27"/>
      <c r="K128" s="27"/>
      <c r="L128" s="27"/>
      <c r="M128" s="27"/>
      <c r="N128" s="27"/>
      <c r="O128" s="27"/>
      <c r="P128" s="27"/>
      <c r="Q128" s="27"/>
      <c r="R128" s="27"/>
      <c r="S128" s="27"/>
      <c r="T128" s="27"/>
      <c r="U128" s="27"/>
      <c r="V128" s="27"/>
      <c r="W128" s="27"/>
    </row>
    <row r="129" spans="1:23" s="29" customFormat="1" x14ac:dyDescent="0.25">
      <c r="A129" s="81"/>
      <c r="E129" s="30"/>
      <c r="F129" s="30"/>
      <c r="G129" s="30"/>
      <c r="H129" s="30"/>
      <c r="I129" s="27"/>
      <c r="J129" s="27"/>
      <c r="K129" s="27"/>
      <c r="L129" s="27"/>
      <c r="M129" s="27"/>
      <c r="N129" s="27"/>
      <c r="O129" s="27"/>
      <c r="P129" s="27"/>
      <c r="Q129" s="27"/>
      <c r="R129" s="27"/>
      <c r="S129" s="27"/>
      <c r="T129" s="27"/>
      <c r="U129" s="27"/>
      <c r="V129" s="27"/>
      <c r="W129" s="27"/>
    </row>
    <row r="130" spans="1:23" s="29" customFormat="1" x14ac:dyDescent="0.25">
      <c r="A130" s="81"/>
      <c r="E130" s="30"/>
      <c r="F130" s="30"/>
      <c r="G130" s="30"/>
      <c r="H130" s="30"/>
      <c r="I130" s="27"/>
      <c r="J130" s="27"/>
      <c r="K130" s="27"/>
      <c r="L130" s="27"/>
      <c r="M130" s="27"/>
      <c r="N130" s="27"/>
      <c r="O130" s="27"/>
      <c r="P130" s="27"/>
      <c r="Q130" s="27"/>
      <c r="R130" s="27"/>
      <c r="S130" s="27"/>
      <c r="T130" s="27"/>
      <c r="U130" s="27"/>
      <c r="V130" s="27"/>
      <c r="W130" s="27"/>
    </row>
    <row r="131" spans="1:23" s="29" customFormat="1" x14ac:dyDescent="0.25">
      <c r="A131" s="81"/>
      <c r="E131" s="30"/>
      <c r="F131" s="30"/>
      <c r="G131" s="30"/>
      <c r="H131" s="30"/>
      <c r="I131" s="27"/>
      <c r="J131" s="27"/>
      <c r="K131" s="27"/>
      <c r="L131" s="27"/>
      <c r="M131" s="27"/>
      <c r="N131" s="27"/>
      <c r="O131" s="27"/>
      <c r="P131" s="27"/>
      <c r="Q131" s="27"/>
      <c r="R131" s="27"/>
      <c r="S131" s="27"/>
      <c r="T131" s="27"/>
      <c r="U131" s="27"/>
      <c r="V131" s="27"/>
      <c r="W131" s="27"/>
    </row>
    <row r="132" spans="1:23" s="29" customFormat="1" x14ac:dyDescent="0.25">
      <c r="A132" s="81"/>
      <c r="E132" s="30"/>
      <c r="F132" s="30"/>
      <c r="G132" s="30"/>
      <c r="H132" s="30"/>
      <c r="I132" s="27"/>
      <c r="J132" s="27"/>
      <c r="K132" s="27"/>
      <c r="L132" s="27"/>
      <c r="M132" s="27"/>
      <c r="N132" s="27"/>
      <c r="O132" s="27"/>
      <c r="P132" s="27"/>
      <c r="Q132" s="27"/>
      <c r="R132" s="27"/>
      <c r="S132" s="27"/>
      <c r="T132" s="27"/>
      <c r="U132" s="27"/>
      <c r="V132" s="27"/>
      <c r="W132" s="27"/>
    </row>
    <row r="133" spans="1:23" s="29" customFormat="1" x14ac:dyDescent="0.25">
      <c r="A133" s="81"/>
      <c r="E133" s="30"/>
      <c r="F133" s="30"/>
      <c r="G133" s="30"/>
      <c r="H133" s="30"/>
      <c r="I133" s="27"/>
      <c r="J133" s="27"/>
      <c r="K133" s="27"/>
      <c r="L133" s="27"/>
      <c r="M133" s="27"/>
      <c r="N133" s="27"/>
      <c r="O133" s="27"/>
      <c r="P133" s="27"/>
      <c r="Q133" s="27"/>
      <c r="R133" s="27"/>
      <c r="S133" s="27"/>
      <c r="T133" s="27"/>
      <c r="U133" s="27"/>
      <c r="V133" s="27"/>
      <c r="W133" s="27"/>
    </row>
    <row r="134" spans="1:23" s="29" customFormat="1" x14ac:dyDescent="0.25">
      <c r="A134" s="81"/>
      <c r="E134" s="30"/>
      <c r="F134" s="30"/>
      <c r="G134" s="30"/>
      <c r="H134" s="30"/>
      <c r="I134" s="27"/>
      <c r="J134" s="27"/>
      <c r="K134" s="27"/>
      <c r="L134" s="27"/>
      <c r="M134" s="27"/>
      <c r="N134" s="27"/>
      <c r="O134" s="27"/>
      <c r="P134" s="27"/>
      <c r="Q134" s="27"/>
      <c r="R134" s="27"/>
      <c r="S134" s="27"/>
      <c r="T134" s="27"/>
      <c r="U134" s="27"/>
      <c r="V134" s="27"/>
      <c r="W134" s="27"/>
    </row>
    <row r="135" spans="1:23" s="29" customFormat="1" x14ac:dyDescent="0.25">
      <c r="A135" s="81"/>
      <c r="E135" s="30"/>
      <c r="F135" s="30"/>
      <c r="G135" s="30"/>
      <c r="H135" s="30"/>
      <c r="I135" s="27"/>
      <c r="J135" s="27"/>
      <c r="K135" s="27"/>
      <c r="L135" s="27"/>
      <c r="M135" s="27"/>
      <c r="N135" s="27"/>
      <c r="O135" s="27"/>
      <c r="P135" s="27"/>
      <c r="Q135" s="27"/>
      <c r="R135" s="27"/>
      <c r="S135" s="27"/>
      <c r="T135" s="27"/>
      <c r="U135" s="27"/>
      <c r="V135" s="27"/>
      <c r="W135" s="27"/>
    </row>
    <row r="136" spans="1:23" s="29" customFormat="1" x14ac:dyDescent="0.25">
      <c r="A136" s="81"/>
      <c r="E136" s="30"/>
      <c r="F136" s="30"/>
      <c r="G136" s="30"/>
      <c r="H136" s="30"/>
      <c r="I136" s="27"/>
      <c r="J136" s="27"/>
      <c r="K136" s="27"/>
      <c r="L136" s="27"/>
      <c r="M136" s="27"/>
      <c r="N136" s="27"/>
      <c r="O136" s="27"/>
      <c r="P136" s="27"/>
      <c r="Q136" s="27"/>
      <c r="R136" s="27"/>
      <c r="S136" s="27"/>
      <c r="T136" s="27"/>
      <c r="U136" s="27"/>
      <c r="V136" s="27"/>
      <c r="W136" s="27"/>
    </row>
    <row r="137" spans="1:23" s="29" customFormat="1" x14ac:dyDescent="0.25">
      <c r="A137" s="81"/>
      <c r="E137" s="30"/>
      <c r="F137" s="30"/>
      <c r="G137" s="30"/>
      <c r="H137" s="30"/>
      <c r="I137" s="27"/>
      <c r="J137" s="27"/>
      <c r="K137" s="27"/>
      <c r="L137" s="27"/>
      <c r="M137" s="27"/>
      <c r="N137" s="27"/>
      <c r="O137" s="27"/>
      <c r="P137" s="27"/>
      <c r="Q137" s="27"/>
      <c r="R137" s="27"/>
      <c r="S137" s="27"/>
      <c r="T137" s="27"/>
      <c r="U137" s="27"/>
      <c r="V137" s="27"/>
      <c r="W137" s="27"/>
    </row>
  </sheetData>
  <dataConsolidate/>
  <dataValidations count="1">
    <dataValidation type="list" allowBlank="1" showInputMessage="1" showErrorMessage="1" sqref="D40 D27:D36" xr:uid="{713E6AD3-14D0-45C3-A9BC-F8D310EEB262}">
      <formula1>#REF!</formula1>
    </dataValidation>
  </dataValidations>
  <printOptions horizontalCentered="1"/>
  <pageMargins left="0.44" right="0.5" top="0.52" bottom="0.42" header="0.52" footer="0.4"/>
  <pageSetup scale="3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CF1A-87E5-4A28-B0FA-40D138931923}">
  <sheetPr codeName="Sheet102">
    <tabColor indexed="42"/>
    <pageSetUpPr fitToPage="1"/>
  </sheetPr>
  <dimension ref="A1:U163"/>
  <sheetViews>
    <sheetView zoomScale="90" zoomScaleNormal="90" workbookViewId="0"/>
  </sheetViews>
  <sheetFormatPr defaultColWidth="10.28515625" defaultRowHeight="15.75" x14ac:dyDescent="0.25"/>
  <cols>
    <col min="1" max="1" width="10.28515625" style="121"/>
    <col min="2" max="2" width="76.85546875" style="29" customWidth="1"/>
    <col min="3" max="3" width="7.7109375" style="29" customWidth="1"/>
    <col min="4" max="4" width="24.7109375" style="29" customWidth="1"/>
    <col min="5" max="7" width="11.140625" style="30" customWidth="1"/>
    <col min="8" max="8" width="10.5703125" style="30" customWidth="1"/>
    <col min="9" max="16" width="10.5703125" style="27" customWidth="1"/>
    <col min="17" max="129" width="8.140625" style="27" customWidth="1"/>
    <col min="130" max="16384" width="10.28515625" style="27"/>
  </cols>
  <sheetData>
    <row r="1" spans="1:21" x14ac:dyDescent="0.25">
      <c r="B1" s="28" t="s">
        <v>7</v>
      </c>
      <c r="C1" s="28"/>
      <c r="H1" s="27"/>
    </row>
    <row r="2" spans="1:21" x14ac:dyDescent="0.25">
      <c r="B2" s="28" t="s">
        <v>8</v>
      </c>
      <c r="C2" s="28"/>
      <c r="H2" s="27"/>
    </row>
    <row r="3" spans="1:21" s="31" customFormat="1" x14ac:dyDescent="0.25">
      <c r="A3" s="121"/>
      <c r="B3" s="32" t="s">
        <v>9</v>
      </c>
      <c r="C3" s="33"/>
      <c r="D3" s="34"/>
    </row>
    <row r="4" spans="1:21" s="31" customFormat="1" x14ac:dyDescent="0.25">
      <c r="A4" s="121"/>
      <c r="B4" s="35" t="s">
        <v>276</v>
      </c>
      <c r="C4" s="33"/>
      <c r="D4" s="36"/>
    </row>
    <row r="5" spans="1:21" s="31" customFormat="1" x14ac:dyDescent="0.25">
      <c r="A5" s="121"/>
      <c r="B5" s="14" t="s">
        <v>277</v>
      </c>
      <c r="C5" s="33"/>
      <c r="D5" s="36"/>
    </row>
    <row r="6" spans="1:21" s="31" customFormat="1" x14ac:dyDescent="0.25">
      <c r="A6" s="121"/>
      <c r="B6" s="36"/>
      <c r="D6" s="36"/>
    </row>
    <row r="7" spans="1:21" s="31" customFormat="1" ht="15.75" customHeight="1" x14ac:dyDescent="0.25">
      <c r="A7" s="121"/>
      <c r="B7" s="37" t="s">
        <v>36</v>
      </c>
      <c r="C7" s="29"/>
      <c r="E7" s="39"/>
      <c r="F7" s="39"/>
      <c r="G7" s="39"/>
      <c r="H7" s="39"/>
    </row>
    <row r="8" spans="1:21" s="31" customFormat="1" x14ac:dyDescent="0.25">
      <c r="A8" s="121"/>
      <c r="B8" s="28"/>
      <c r="C8" s="29"/>
      <c r="E8" s="41" t="s">
        <v>37</v>
      </c>
      <c r="F8" s="44"/>
      <c r="G8" s="44"/>
      <c r="H8" s="44"/>
      <c r="I8" s="44"/>
      <c r="J8" s="45"/>
      <c r="K8" s="46"/>
      <c r="M8" s="46"/>
      <c r="N8" s="46"/>
      <c r="O8" s="46"/>
      <c r="P8" s="46"/>
    </row>
    <row r="9" spans="1:21" s="31" customFormat="1" x14ac:dyDescent="0.25">
      <c r="A9" s="121"/>
      <c r="B9" s="29"/>
      <c r="C9" s="29"/>
      <c r="D9" s="28"/>
      <c r="E9" s="77" t="s">
        <v>278</v>
      </c>
      <c r="F9" s="45"/>
      <c r="G9" s="45"/>
      <c r="H9" s="45"/>
      <c r="I9" s="46"/>
      <c r="J9" s="46"/>
      <c r="K9" s="46"/>
      <c r="L9" s="46"/>
      <c r="M9" s="46"/>
      <c r="N9" s="46"/>
      <c r="O9" s="46"/>
      <c r="P9" s="46"/>
    </row>
    <row r="10" spans="1:21" ht="15.75" customHeight="1" x14ac:dyDescent="0.3">
      <c r="B10" s="51" t="s">
        <v>279</v>
      </c>
      <c r="C10" s="52"/>
      <c r="D10" s="33"/>
      <c r="E10" s="77" t="s">
        <v>280</v>
      </c>
      <c r="F10" s="74"/>
      <c r="G10" s="74"/>
      <c r="H10" s="74"/>
      <c r="I10" s="74"/>
      <c r="J10" s="74"/>
      <c r="K10" s="74"/>
      <c r="L10" s="74"/>
      <c r="M10" s="74"/>
      <c r="N10" s="74"/>
      <c r="O10" s="74"/>
      <c r="P10" s="74"/>
      <c r="Q10" s="31"/>
      <c r="R10" s="31"/>
      <c r="S10" s="31"/>
      <c r="T10" s="31"/>
      <c r="U10" s="31"/>
    </row>
    <row r="11" spans="1:21" ht="15.75" customHeight="1" x14ac:dyDescent="0.25">
      <c r="B11" s="38" t="s">
        <v>281</v>
      </c>
      <c r="C11" s="76"/>
      <c r="D11" s="38"/>
      <c r="E11" s="77"/>
      <c r="F11" s="77"/>
      <c r="G11" s="77"/>
      <c r="H11" s="75"/>
      <c r="I11" s="75"/>
      <c r="J11" s="75"/>
      <c r="K11" s="75"/>
      <c r="L11" s="75"/>
      <c r="M11" s="75"/>
      <c r="N11" s="75"/>
      <c r="O11" s="75"/>
      <c r="P11" s="75"/>
      <c r="Q11" s="31"/>
      <c r="R11" s="31"/>
      <c r="S11" s="31"/>
      <c r="T11" s="31"/>
      <c r="U11" s="31"/>
    </row>
    <row r="12" spans="1:21" x14ac:dyDescent="0.25">
      <c r="A12" s="81"/>
      <c r="B12" s="78" t="s">
        <v>69</v>
      </c>
      <c r="C12" s="33"/>
      <c r="D12" s="79" t="s">
        <v>282</v>
      </c>
      <c r="E12" s="80">
        <v>2024</v>
      </c>
      <c r="F12" s="80">
        <v>2025</v>
      </c>
      <c r="G12" s="80">
        <v>2026</v>
      </c>
      <c r="H12" s="80">
        <v>2027</v>
      </c>
      <c r="I12" s="80">
        <v>2028</v>
      </c>
      <c r="J12" s="80">
        <v>2029</v>
      </c>
      <c r="K12" s="80">
        <v>2030</v>
      </c>
      <c r="L12" s="80">
        <v>2031</v>
      </c>
      <c r="M12" s="80">
        <v>2032</v>
      </c>
      <c r="N12" s="80">
        <v>2033</v>
      </c>
      <c r="O12" s="80">
        <v>2034</v>
      </c>
      <c r="P12" s="80">
        <v>2035</v>
      </c>
    </row>
    <row r="13" spans="1:21" x14ac:dyDescent="0.25">
      <c r="A13" s="81" t="s">
        <v>283</v>
      </c>
      <c r="B13" s="82" t="s">
        <v>142</v>
      </c>
      <c r="C13" s="174"/>
      <c r="D13" s="175">
        <v>0.42556331543860421</v>
      </c>
      <c r="E13" s="176">
        <v>0.54859920422021247</v>
      </c>
      <c r="F13" s="176">
        <v>0.55617263664870986</v>
      </c>
      <c r="G13" s="176">
        <v>0.46712125844496699</v>
      </c>
      <c r="H13" s="176">
        <v>0.50843686967776425</v>
      </c>
      <c r="I13" s="176">
        <v>0.51757175577375258</v>
      </c>
      <c r="J13" s="176">
        <v>0.49571282508858089</v>
      </c>
      <c r="K13" s="176">
        <v>0.43762895606863089</v>
      </c>
      <c r="L13" s="176">
        <v>0.4258195743503625</v>
      </c>
      <c r="M13" s="176">
        <v>0.42593649567289826</v>
      </c>
      <c r="N13" s="176">
        <v>0.43741869907519521</v>
      </c>
      <c r="O13" s="176">
        <v>0.44104772326796965</v>
      </c>
      <c r="P13" s="176">
        <v>0.40005220882699449</v>
      </c>
    </row>
    <row r="14" spans="1:21" x14ac:dyDescent="0.25">
      <c r="A14" s="81" t="s">
        <v>284</v>
      </c>
      <c r="B14" s="82" t="s">
        <v>143</v>
      </c>
      <c r="C14" s="174"/>
      <c r="D14" s="175">
        <v>0.8087386445775</v>
      </c>
      <c r="E14" s="176">
        <v>8.0065125813172499E-3</v>
      </c>
      <c r="F14" s="176">
        <v>8.0065125813172499E-3</v>
      </c>
      <c r="G14" s="176">
        <v>8.0065125813172499E-3</v>
      </c>
      <c r="H14" s="176">
        <v>8.0065125813172499E-3</v>
      </c>
      <c r="I14" s="176">
        <v>8.0065125813172499E-3</v>
      </c>
      <c r="J14" s="176">
        <v>5.4095171213587355E-3</v>
      </c>
      <c r="K14" s="176">
        <v>2.5751646051733108E-3</v>
      </c>
      <c r="L14" s="176">
        <v>5.6706580921571867E-3</v>
      </c>
      <c r="M14" s="176">
        <v>4.2977744412733701E-3</v>
      </c>
      <c r="N14" s="176">
        <v>0</v>
      </c>
      <c r="O14" s="176">
        <v>1.7646052768422225E-4</v>
      </c>
      <c r="P14" s="176">
        <v>4.5333620729197009E-4</v>
      </c>
    </row>
    <row r="15" spans="1:21" x14ac:dyDescent="0.25">
      <c r="A15" s="81" t="s">
        <v>285</v>
      </c>
      <c r="B15" s="82" t="s">
        <v>144</v>
      </c>
      <c r="C15" s="174"/>
      <c r="D15" s="175">
        <v>0.8087386445775</v>
      </c>
      <c r="E15" s="176">
        <v>8.0065125813172499E-3</v>
      </c>
      <c r="F15" s="176">
        <v>8.0065125813172499E-3</v>
      </c>
      <c r="G15" s="176">
        <v>8.0065125813172499E-3</v>
      </c>
      <c r="H15" s="176">
        <v>8.0065125813172499E-3</v>
      </c>
      <c r="I15" s="176">
        <v>8.0065125813172499E-3</v>
      </c>
      <c r="J15" s="176">
        <v>4.127268838914005E-3</v>
      </c>
      <c r="K15" s="176">
        <v>2.9773206277571096E-3</v>
      </c>
      <c r="L15" s="176">
        <v>3.520691145812699E-3</v>
      </c>
      <c r="M15" s="176">
        <v>4.0833214164717972E-3</v>
      </c>
      <c r="N15" s="176">
        <v>0</v>
      </c>
      <c r="O15" s="176">
        <v>0</v>
      </c>
      <c r="P15" s="176">
        <v>3.1095622865458483E-4</v>
      </c>
    </row>
    <row r="16" spans="1:21" x14ac:dyDescent="0.25">
      <c r="A16" s="81" t="s">
        <v>286</v>
      </c>
      <c r="B16" s="82" t="s">
        <v>145</v>
      </c>
      <c r="C16" s="174"/>
      <c r="D16" s="175">
        <f>D17</f>
        <v>0.76180786065938511</v>
      </c>
      <c r="E16" s="176">
        <v>0</v>
      </c>
      <c r="F16" s="176">
        <v>0</v>
      </c>
      <c r="G16" s="176">
        <v>0</v>
      </c>
      <c r="H16" s="176">
        <v>0</v>
      </c>
      <c r="I16" s="176">
        <v>0</v>
      </c>
      <c r="J16" s="176">
        <v>0</v>
      </c>
      <c r="K16" s="176">
        <v>0</v>
      </c>
      <c r="L16" s="176">
        <v>0</v>
      </c>
      <c r="M16" s="176">
        <v>0</v>
      </c>
      <c r="N16" s="176">
        <v>0</v>
      </c>
      <c r="O16" s="176">
        <v>0</v>
      </c>
      <c r="P16" s="176">
        <v>0</v>
      </c>
    </row>
    <row r="17" spans="1:16" x14ac:dyDescent="0.25">
      <c r="A17" s="81" t="s">
        <v>287</v>
      </c>
      <c r="B17" s="82" t="s">
        <v>146</v>
      </c>
      <c r="C17" s="174"/>
      <c r="D17" s="175">
        <v>0.76180786065938511</v>
      </c>
      <c r="E17" s="176">
        <v>0</v>
      </c>
      <c r="F17" s="176">
        <v>9.1812222676148116E-3</v>
      </c>
      <c r="G17" s="176">
        <v>0</v>
      </c>
      <c r="H17" s="176">
        <v>0</v>
      </c>
      <c r="I17" s="176">
        <v>0</v>
      </c>
      <c r="J17" s="176">
        <v>0</v>
      </c>
      <c r="K17" s="176">
        <v>0</v>
      </c>
      <c r="L17" s="176">
        <v>0</v>
      </c>
      <c r="M17" s="176">
        <v>0</v>
      </c>
      <c r="N17" s="176">
        <v>0</v>
      </c>
      <c r="O17" s="176">
        <v>0</v>
      </c>
      <c r="P17" s="176">
        <v>0</v>
      </c>
    </row>
    <row r="18" spans="1:16" x14ac:dyDescent="0.25">
      <c r="A18" s="81" t="s">
        <v>288</v>
      </c>
      <c r="B18" s="82" t="s">
        <v>147</v>
      </c>
      <c r="C18" s="174"/>
      <c r="D18" s="175">
        <v>0.74181865102336775</v>
      </c>
      <c r="E18" s="176">
        <v>9.700322293637386E-3</v>
      </c>
      <c r="F18" s="176">
        <v>1.5034407636780101E-2</v>
      </c>
      <c r="G18" s="176">
        <v>0</v>
      </c>
      <c r="H18" s="176">
        <v>0</v>
      </c>
      <c r="I18" s="176">
        <v>0</v>
      </c>
      <c r="J18" s="176">
        <v>0</v>
      </c>
      <c r="K18" s="176">
        <v>0</v>
      </c>
      <c r="L18" s="176">
        <v>0</v>
      </c>
      <c r="M18" s="176">
        <v>0</v>
      </c>
      <c r="N18" s="176">
        <v>0</v>
      </c>
      <c r="O18" s="176">
        <v>0</v>
      </c>
      <c r="P18" s="176">
        <v>0</v>
      </c>
    </row>
    <row r="19" spans="1:16" x14ac:dyDescent="0.25">
      <c r="A19" s="81" t="s">
        <v>289</v>
      </c>
      <c r="B19" s="82" t="s">
        <v>148</v>
      </c>
      <c r="C19" s="174"/>
      <c r="D19" s="175">
        <v>0.36329133574839684</v>
      </c>
      <c r="E19" s="176">
        <v>0.17421162461818895</v>
      </c>
      <c r="F19" s="176">
        <v>0.21238126052500586</v>
      </c>
      <c r="G19" s="176">
        <v>0.10302634126480337</v>
      </c>
      <c r="H19" s="176">
        <v>0</v>
      </c>
      <c r="I19" s="176">
        <v>0</v>
      </c>
      <c r="J19" s="176">
        <v>0</v>
      </c>
      <c r="K19" s="176">
        <v>0</v>
      </c>
      <c r="L19" s="176">
        <v>0</v>
      </c>
      <c r="M19" s="176">
        <v>0</v>
      </c>
      <c r="N19" s="176">
        <v>0</v>
      </c>
      <c r="O19" s="176">
        <v>0</v>
      </c>
      <c r="P19" s="176">
        <v>0</v>
      </c>
    </row>
    <row r="20" spans="1:16" x14ac:dyDescent="0.25">
      <c r="A20" s="81" t="s">
        <v>290</v>
      </c>
      <c r="B20" s="82" t="s">
        <v>149</v>
      </c>
      <c r="C20" s="174"/>
      <c r="D20" s="175">
        <v>0.286285992783886</v>
      </c>
      <c r="E20" s="176">
        <v>0</v>
      </c>
      <c r="F20" s="176">
        <v>0</v>
      </c>
      <c r="G20" s="176">
        <v>0</v>
      </c>
      <c r="H20" s="176">
        <v>7.2621458882387316E-2</v>
      </c>
      <c r="I20" s="176">
        <v>7.354584737782191E-2</v>
      </c>
      <c r="J20" s="176">
        <v>6.1389997796263841E-2</v>
      </c>
      <c r="K20" s="176">
        <v>2.167330523960518E-2</v>
      </c>
      <c r="L20" s="176">
        <v>3.0569149241715967E-2</v>
      </c>
      <c r="M20" s="176">
        <v>1.9038733165489825E-2</v>
      </c>
      <c r="N20" s="176">
        <v>4.6610705122516237E-3</v>
      </c>
      <c r="O20" s="176">
        <v>2.2271743635304382E-2</v>
      </c>
      <c r="P20" s="176">
        <v>2.6625259301267201E-2</v>
      </c>
    </row>
    <row r="21" spans="1:16" x14ac:dyDescent="0.25">
      <c r="A21" s="81" t="s">
        <v>291</v>
      </c>
      <c r="B21" s="82"/>
      <c r="C21" s="174"/>
      <c r="D21" s="175"/>
      <c r="E21" s="176"/>
      <c r="F21" s="176"/>
      <c r="G21" s="176"/>
      <c r="H21" s="176"/>
      <c r="I21" s="176"/>
      <c r="J21" s="176"/>
      <c r="K21" s="176"/>
      <c r="L21" s="176"/>
      <c r="M21" s="176"/>
      <c r="N21" s="176"/>
      <c r="O21" s="176"/>
      <c r="P21" s="176"/>
    </row>
    <row r="22" spans="1:16" x14ac:dyDescent="0.25">
      <c r="A22" s="81" t="s">
        <v>292</v>
      </c>
      <c r="B22" s="82"/>
      <c r="C22" s="174"/>
      <c r="D22" s="175"/>
      <c r="E22" s="176"/>
      <c r="F22" s="176"/>
      <c r="G22" s="176"/>
      <c r="H22" s="176"/>
      <c r="I22" s="176"/>
      <c r="J22" s="176"/>
      <c r="K22" s="176"/>
      <c r="L22" s="176"/>
      <c r="M22" s="176"/>
      <c r="N22" s="176"/>
      <c r="O22" s="176"/>
      <c r="P22" s="176"/>
    </row>
    <row r="23" spans="1:16" x14ac:dyDescent="0.25">
      <c r="A23" s="81"/>
      <c r="B23" s="87"/>
      <c r="D23" s="28"/>
      <c r="E23" s="88"/>
      <c r="F23" s="88"/>
      <c r="G23" s="88"/>
      <c r="H23" s="89"/>
      <c r="I23" s="89"/>
      <c r="J23" s="89"/>
      <c r="K23" s="89"/>
      <c r="L23" s="89"/>
      <c r="M23" s="89"/>
      <c r="N23" s="89"/>
      <c r="O23" s="89"/>
      <c r="P23" s="90"/>
    </row>
    <row r="24" spans="1:16" x14ac:dyDescent="0.25">
      <c r="A24" s="81"/>
      <c r="B24" s="38" t="s">
        <v>81</v>
      </c>
      <c r="C24" s="76"/>
      <c r="D24" s="38"/>
      <c r="E24" s="91"/>
      <c r="F24" s="91"/>
      <c r="G24" s="91"/>
      <c r="H24" s="92"/>
      <c r="I24" s="92"/>
      <c r="J24" s="92"/>
      <c r="K24" s="92"/>
      <c r="L24" s="92"/>
      <c r="M24" s="92"/>
      <c r="N24" s="92"/>
      <c r="O24" s="92"/>
      <c r="P24" s="93"/>
    </row>
    <row r="25" spans="1:16" x14ac:dyDescent="0.25">
      <c r="A25" s="81"/>
      <c r="B25" s="78" t="s">
        <v>82</v>
      </c>
      <c r="C25" s="33"/>
      <c r="D25" s="79" t="s">
        <v>293</v>
      </c>
      <c r="E25" s="109"/>
      <c r="F25" s="109"/>
      <c r="G25" s="109"/>
      <c r="H25" s="96"/>
      <c r="I25" s="96"/>
      <c r="J25" s="96"/>
      <c r="K25" s="96"/>
      <c r="L25" s="96"/>
      <c r="M25" s="96"/>
      <c r="N25" s="96"/>
      <c r="O25" s="96"/>
      <c r="P25" s="97"/>
    </row>
    <row r="26" spans="1:16" x14ac:dyDescent="0.25">
      <c r="A26" s="81" t="s">
        <v>294</v>
      </c>
      <c r="B26" s="82"/>
      <c r="C26" s="174"/>
      <c r="D26" s="177"/>
      <c r="E26" s="178"/>
      <c r="F26" s="178"/>
      <c r="G26" s="178"/>
      <c r="H26" s="178"/>
      <c r="I26" s="178"/>
      <c r="J26" s="178"/>
      <c r="K26" s="178"/>
      <c r="L26" s="178"/>
      <c r="M26" s="178"/>
      <c r="N26" s="178"/>
      <c r="O26" s="178"/>
      <c r="P26" s="178"/>
    </row>
    <row r="27" spans="1:16" x14ac:dyDescent="0.25">
      <c r="A27" s="81" t="s">
        <v>295</v>
      </c>
      <c r="B27" s="82"/>
      <c r="C27" s="174"/>
      <c r="D27" s="177"/>
      <c r="E27" s="178"/>
      <c r="F27" s="178"/>
      <c r="G27" s="178"/>
      <c r="H27" s="178"/>
      <c r="I27" s="178"/>
      <c r="J27" s="178"/>
      <c r="K27" s="178"/>
      <c r="L27" s="178"/>
      <c r="M27" s="178"/>
      <c r="N27" s="178"/>
      <c r="O27" s="178"/>
      <c r="P27" s="178"/>
    </row>
    <row r="28" spans="1:16" x14ac:dyDescent="0.25">
      <c r="A28" s="81" t="s">
        <v>296</v>
      </c>
      <c r="B28" s="82"/>
      <c r="C28" s="174"/>
      <c r="D28" s="177"/>
      <c r="E28" s="178"/>
      <c r="F28" s="178"/>
      <c r="G28" s="178"/>
      <c r="H28" s="178"/>
      <c r="I28" s="178"/>
      <c r="J28" s="178"/>
      <c r="K28" s="178"/>
      <c r="L28" s="178"/>
      <c r="M28" s="178"/>
      <c r="N28" s="178"/>
      <c r="O28" s="178"/>
      <c r="P28" s="178"/>
    </row>
    <row r="29" spans="1:16" x14ac:dyDescent="0.25">
      <c r="A29" s="27"/>
      <c r="B29" s="179"/>
      <c r="C29" s="180"/>
      <c r="D29" s="180"/>
      <c r="E29" s="178"/>
      <c r="F29" s="178"/>
      <c r="G29" s="178"/>
      <c r="H29" s="178"/>
      <c r="I29" s="178"/>
      <c r="J29" s="178"/>
      <c r="K29" s="178"/>
      <c r="L29" s="178"/>
      <c r="M29" s="178"/>
      <c r="N29" s="178"/>
      <c r="O29" s="178"/>
      <c r="P29" s="178"/>
    </row>
    <row r="30" spans="1:16" ht="31.5" x14ac:dyDescent="0.25">
      <c r="A30" s="81">
        <v>1</v>
      </c>
      <c r="B30" s="110" t="s">
        <v>297</v>
      </c>
      <c r="C30" s="181"/>
      <c r="D30" s="182"/>
      <c r="E30" s="183">
        <f t="shared" ref="E30:P30" si="0">SUM(E13:E22,E26:E29)</f>
        <v>0.74852417629467327</v>
      </c>
      <c r="F30" s="183">
        <f t="shared" si="0"/>
        <v>0.80878255224074513</v>
      </c>
      <c r="G30" s="183">
        <f t="shared" si="0"/>
        <v>0.58616062487240483</v>
      </c>
      <c r="H30" s="183">
        <f t="shared" si="0"/>
        <v>0.59707135372278608</v>
      </c>
      <c r="I30" s="183">
        <f t="shared" si="0"/>
        <v>0.60713062831420894</v>
      </c>
      <c r="J30" s="183">
        <f>SUM(J13:J22,J26:J29)</f>
        <v>0.56663960884511755</v>
      </c>
      <c r="K30" s="183">
        <f>SUM(K13:K22,K26:K29)</f>
        <v>0.46485474654116654</v>
      </c>
      <c r="L30" s="183">
        <f t="shared" si="0"/>
        <v>0.46558007283004832</v>
      </c>
      <c r="M30" s="183">
        <f t="shared" si="0"/>
        <v>0.45335632469613324</v>
      </c>
      <c r="N30" s="183">
        <f t="shared" si="0"/>
        <v>0.44207976958744682</v>
      </c>
      <c r="O30" s="183">
        <f t="shared" si="0"/>
        <v>0.46349592743095824</v>
      </c>
      <c r="P30" s="183">
        <f t="shared" si="0"/>
        <v>0.42744176056420824</v>
      </c>
    </row>
    <row r="31" spans="1:16" x14ac:dyDescent="0.25">
      <c r="A31" s="81"/>
      <c r="B31" s="76"/>
      <c r="C31" s="76"/>
      <c r="D31" s="38"/>
      <c r="E31" s="149"/>
      <c r="F31" s="149"/>
      <c r="G31" s="149"/>
      <c r="H31" s="149"/>
      <c r="I31" s="149"/>
      <c r="J31" s="149"/>
      <c r="K31" s="149"/>
      <c r="L31" s="149"/>
      <c r="M31" s="149"/>
      <c r="N31" s="149"/>
      <c r="O31" s="149"/>
      <c r="P31" s="150"/>
    </row>
    <row r="32" spans="1:16" x14ac:dyDescent="0.25">
      <c r="A32" s="81"/>
      <c r="B32" s="38" t="s">
        <v>220</v>
      </c>
      <c r="C32" s="76"/>
      <c r="D32" s="28"/>
      <c r="E32" s="108"/>
      <c r="F32" s="108"/>
      <c r="G32" s="108"/>
      <c r="H32" s="92"/>
      <c r="I32" s="92"/>
      <c r="J32" s="92"/>
      <c r="K32" s="92"/>
      <c r="L32" s="92"/>
      <c r="M32" s="92"/>
      <c r="N32" s="92"/>
      <c r="O32" s="92"/>
      <c r="P32" s="93"/>
    </row>
    <row r="33" spans="1:16" x14ac:dyDescent="0.25">
      <c r="A33" s="81"/>
      <c r="B33" s="28" t="s">
        <v>89</v>
      </c>
      <c r="D33" s="79" t="s">
        <v>293</v>
      </c>
      <c r="E33" s="109"/>
      <c r="F33" s="109"/>
      <c r="G33" s="109"/>
      <c r="H33" s="96"/>
      <c r="I33" s="96"/>
      <c r="J33" s="96"/>
      <c r="K33" s="96"/>
      <c r="L33" s="96"/>
      <c r="M33" s="96"/>
      <c r="N33" s="96"/>
      <c r="O33" s="96"/>
      <c r="P33" s="97"/>
    </row>
    <row r="34" spans="1:16" x14ac:dyDescent="0.25">
      <c r="A34" s="81" t="s">
        <v>54</v>
      </c>
      <c r="B34" s="82"/>
      <c r="C34" s="133"/>
      <c r="D34" s="184"/>
      <c r="E34" s="178"/>
      <c r="F34" s="178"/>
      <c r="G34" s="178"/>
      <c r="H34" s="178"/>
      <c r="I34" s="178"/>
      <c r="J34" s="178"/>
      <c r="K34" s="178"/>
      <c r="L34" s="178"/>
      <c r="M34" s="178"/>
      <c r="N34" s="178"/>
      <c r="O34" s="178"/>
      <c r="P34" s="178"/>
    </row>
    <row r="35" spans="1:16" x14ac:dyDescent="0.25">
      <c r="A35" s="81" t="s">
        <v>298</v>
      </c>
      <c r="B35" s="82"/>
      <c r="C35" s="133"/>
      <c r="D35" s="184"/>
      <c r="E35" s="178"/>
      <c r="F35" s="178"/>
      <c r="G35" s="178"/>
      <c r="H35" s="178"/>
      <c r="I35" s="178"/>
      <c r="J35" s="178"/>
      <c r="K35" s="178"/>
      <c r="L35" s="178"/>
      <c r="M35" s="178"/>
      <c r="N35" s="178"/>
      <c r="O35" s="178"/>
      <c r="P35" s="178"/>
    </row>
    <row r="36" spans="1:16" x14ac:dyDescent="0.25">
      <c r="A36" s="81" t="s">
        <v>299</v>
      </c>
      <c r="B36" s="82"/>
      <c r="C36" s="133"/>
      <c r="D36" s="184"/>
      <c r="E36" s="178"/>
      <c r="F36" s="178"/>
      <c r="G36" s="178"/>
      <c r="H36" s="178"/>
      <c r="I36" s="178"/>
      <c r="J36" s="178"/>
      <c r="K36" s="178"/>
      <c r="L36" s="178"/>
      <c r="M36" s="178"/>
      <c r="N36" s="178"/>
      <c r="O36" s="178"/>
      <c r="P36" s="178"/>
    </row>
    <row r="37" spans="1:16" x14ac:dyDescent="0.25">
      <c r="A37" s="81" t="s">
        <v>300</v>
      </c>
      <c r="B37" s="82"/>
      <c r="C37" s="133"/>
      <c r="D37" s="184"/>
      <c r="E37" s="178"/>
      <c r="F37" s="178"/>
      <c r="G37" s="178"/>
      <c r="H37" s="178"/>
      <c r="I37" s="178"/>
      <c r="J37" s="178"/>
      <c r="K37" s="178"/>
      <c r="L37" s="178"/>
      <c r="M37" s="178"/>
      <c r="N37" s="178"/>
      <c r="O37" s="178"/>
      <c r="P37" s="178"/>
    </row>
    <row r="38" spans="1:16" x14ac:dyDescent="0.25">
      <c r="A38" s="81" t="s">
        <v>301</v>
      </c>
      <c r="B38" s="82"/>
      <c r="C38" s="133"/>
      <c r="D38" s="184"/>
      <c r="E38" s="178"/>
      <c r="F38" s="178"/>
      <c r="G38" s="178"/>
      <c r="H38" s="178"/>
      <c r="I38" s="178"/>
      <c r="J38" s="178"/>
      <c r="K38" s="178"/>
      <c r="L38" s="178"/>
      <c r="M38" s="178"/>
      <c r="N38" s="178"/>
      <c r="O38" s="178"/>
      <c r="P38" s="178"/>
    </row>
    <row r="39" spans="1:16" x14ac:dyDescent="0.25">
      <c r="A39" s="81" t="s">
        <v>302</v>
      </c>
      <c r="B39" s="82"/>
      <c r="C39" s="133"/>
      <c r="D39" s="184"/>
      <c r="E39" s="178"/>
      <c r="F39" s="178"/>
      <c r="G39" s="178"/>
      <c r="H39" s="178"/>
      <c r="I39" s="178"/>
      <c r="J39" s="178"/>
      <c r="K39" s="178"/>
      <c r="L39" s="178"/>
      <c r="M39" s="178"/>
      <c r="N39" s="178"/>
      <c r="O39" s="178"/>
      <c r="P39" s="178"/>
    </row>
    <row r="40" spans="1:16" x14ac:dyDescent="0.25">
      <c r="A40" s="81" t="s">
        <v>303</v>
      </c>
      <c r="B40" s="82"/>
      <c r="C40" s="133"/>
      <c r="D40" s="184"/>
      <c r="E40" s="178"/>
      <c r="F40" s="178"/>
      <c r="G40" s="178"/>
      <c r="H40" s="178"/>
      <c r="I40" s="178"/>
      <c r="J40" s="178"/>
      <c r="K40" s="178"/>
      <c r="L40" s="178"/>
      <c r="M40" s="178"/>
      <c r="N40" s="178"/>
      <c r="O40" s="178"/>
      <c r="P40" s="178"/>
    </row>
    <row r="41" spans="1:16" x14ac:dyDescent="0.25">
      <c r="A41" s="27"/>
      <c r="B41" s="87"/>
      <c r="C41" s="87"/>
      <c r="D41" s="151"/>
      <c r="E41" s="88"/>
      <c r="F41" s="88"/>
      <c r="G41" s="88"/>
      <c r="H41" s="89"/>
      <c r="I41" s="89"/>
      <c r="J41" s="89"/>
      <c r="K41" s="89"/>
      <c r="L41" s="89"/>
      <c r="M41" s="89"/>
      <c r="N41" s="89"/>
      <c r="O41" s="89"/>
      <c r="P41" s="90"/>
    </row>
    <row r="42" spans="1:16" x14ac:dyDescent="0.25">
      <c r="A42" s="81"/>
      <c r="B42" s="38" t="s">
        <v>99</v>
      </c>
      <c r="D42" s="38"/>
      <c r="E42" s="91"/>
      <c r="F42" s="91"/>
      <c r="G42" s="91"/>
      <c r="H42" s="92"/>
      <c r="I42" s="92"/>
      <c r="J42" s="92"/>
      <c r="K42" s="92"/>
      <c r="L42" s="92"/>
      <c r="M42" s="92"/>
      <c r="N42" s="92"/>
      <c r="O42" s="92"/>
      <c r="P42" s="93"/>
    </row>
    <row r="43" spans="1:16" x14ac:dyDescent="0.25">
      <c r="A43" s="81"/>
      <c r="B43" s="28" t="s">
        <v>82</v>
      </c>
      <c r="D43" s="79" t="s">
        <v>293</v>
      </c>
      <c r="E43" s="95"/>
      <c r="F43" s="95"/>
      <c r="G43" s="95"/>
      <c r="H43" s="96"/>
      <c r="I43" s="96"/>
      <c r="J43" s="96"/>
      <c r="K43" s="96"/>
      <c r="L43" s="96"/>
      <c r="M43" s="96"/>
      <c r="N43" s="96"/>
      <c r="O43" s="96"/>
      <c r="P43" s="97"/>
    </row>
    <row r="44" spans="1:16" x14ac:dyDescent="0.25">
      <c r="A44" s="81" t="s">
        <v>304</v>
      </c>
      <c r="B44" s="82"/>
      <c r="C44" s="133"/>
      <c r="D44" s="184"/>
      <c r="E44" s="178"/>
      <c r="F44" s="178"/>
      <c r="G44" s="178"/>
      <c r="H44" s="178"/>
      <c r="I44" s="178"/>
      <c r="J44" s="178"/>
      <c r="K44" s="178"/>
      <c r="L44" s="178"/>
      <c r="M44" s="178"/>
      <c r="N44" s="178"/>
      <c r="O44" s="178"/>
      <c r="P44" s="178"/>
    </row>
    <row r="45" spans="1:16" x14ac:dyDescent="0.25">
      <c r="A45" s="81" t="s">
        <v>305</v>
      </c>
      <c r="B45" s="82"/>
      <c r="C45" s="133"/>
      <c r="D45" s="184"/>
      <c r="E45" s="178"/>
      <c r="F45" s="178"/>
      <c r="G45" s="178"/>
      <c r="H45" s="178"/>
      <c r="I45" s="178"/>
      <c r="J45" s="178"/>
      <c r="K45" s="178"/>
      <c r="L45" s="178"/>
      <c r="M45" s="178"/>
      <c r="N45" s="178"/>
      <c r="O45" s="178"/>
      <c r="P45" s="178"/>
    </row>
    <row r="46" spans="1:16" x14ac:dyDescent="0.25">
      <c r="A46" s="81" t="s">
        <v>306</v>
      </c>
      <c r="B46" s="82"/>
      <c r="C46" s="133"/>
      <c r="D46" s="184"/>
      <c r="E46" s="178"/>
      <c r="F46" s="178"/>
      <c r="G46" s="178"/>
      <c r="H46" s="178"/>
      <c r="I46" s="178"/>
      <c r="J46" s="178"/>
      <c r="K46" s="178"/>
      <c r="L46" s="178"/>
      <c r="M46" s="178"/>
      <c r="N46" s="178"/>
      <c r="O46" s="178"/>
      <c r="P46" s="178"/>
    </row>
    <row r="47" spans="1:16" x14ac:dyDescent="0.25">
      <c r="A47" s="81" t="s">
        <v>307</v>
      </c>
      <c r="B47" s="82"/>
      <c r="C47" s="133"/>
      <c r="D47" s="184"/>
      <c r="E47" s="178"/>
      <c r="F47" s="178"/>
      <c r="G47" s="178"/>
      <c r="H47" s="178"/>
      <c r="I47" s="178"/>
      <c r="J47" s="178"/>
      <c r="K47" s="178"/>
      <c r="L47" s="178"/>
      <c r="M47" s="178"/>
      <c r="N47" s="178"/>
      <c r="O47" s="178"/>
      <c r="P47" s="178"/>
    </row>
    <row r="48" spans="1:16" x14ac:dyDescent="0.25">
      <c r="A48" s="81" t="s">
        <v>308</v>
      </c>
      <c r="B48" s="82"/>
      <c r="C48" s="133"/>
      <c r="D48" s="184"/>
      <c r="E48" s="178"/>
      <c r="F48" s="178"/>
      <c r="G48" s="178"/>
      <c r="H48" s="178"/>
      <c r="I48" s="178"/>
      <c r="J48" s="178"/>
      <c r="K48" s="178"/>
      <c r="L48" s="178"/>
      <c r="M48" s="178"/>
      <c r="N48" s="178"/>
      <c r="O48" s="178"/>
      <c r="P48" s="178"/>
    </row>
    <row r="49" spans="1:16" x14ac:dyDescent="0.25">
      <c r="A49" s="81" t="s">
        <v>309</v>
      </c>
      <c r="B49" s="82"/>
      <c r="C49" s="133"/>
      <c r="D49" s="184"/>
      <c r="E49" s="178"/>
      <c r="F49" s="178"/>
      <c r="G49" s="178"/>
      <c r="H49" s="178"/>
      <c r="I49" s="178"/>
      <c r="J49" s="178"/>
      <c r="K49" s="178"/>
      <c r="L49" s="178"/>
      <c r="M49" s="178"/>
      <c r="N49" s="178"/>
      <c r="O49" s="178"/>
      <c r="P49" s="178"/>
    </row>
    <row r="50" spans="1:16" x14ac:dyDescent="0.25">
      <c r="A50" s="81" t="s">
        <v>310</v>
      </c>
      <c r="B50" s="82"/>
      <c r="C50" s="133"/>
      <c r="D50" s="184"/>
      <c r="E50" s="178"/>
      <c r="F50" s="178"/>
      <c r="G50" s="178"/>
      <c r="H50" s="178"/>
      <c r="I50" s="178"/>
      <c r="J50" s="178"/>
      <c r="K50" s="178"/>
      <c r="L50" s="178"/>
      <c r="M50" s="178"/>
      <c r="N50" s="178"/>
      <c r="O50" s="178"/>
      <c r="P50" s="178"/>
    </row>
    <row r="51" spans="1:16" x14ac:dyDescent="0.25">
      <c r="A51" s="81"/>
      <c r="B51" s="179"/>
      <c r="C51" s="185"/>
      <c r="D51" s="186"/>
      <c r="E51" s="187"/>
      <c r="F51" s="187"/>
      <c r="G51" s="101"/>
      <c r="H51" s="103"/>
      <c r="I51" s="103"/>
      <c r="J51" s="103"/>
      <c r="K51" s="103"/>
      <c r="L51" s="103"/>
      <c r="M51" s="103"/>
      <c r="N51" s="103"/>
      <c r="O51" s="103"/>
      <c r="P51" s="103"/>
    </row>
    <row r="52" spans="1:16" x14ac:dyDescent="0.25">
      <c r="A52" s="81">
        <v>2</v>
      </c>
      <c r="B52" s="188" t="s">
        <v>311</v>
      </c>
      <c r="C52" s="189"/>
      <c r="D52" s="190"/>
      <c r="E52" s="191">
        <f t="shared" ref="E52:P52" si="1">SUM(E34:E40,E44:E50)</f>
        <v>0</v>
      </c>
      <c r="F52" s="191">
        <f t="shared" si="1"/>
        <v>0</v>
      </c>
      <c r="G52" s="191">
        <f t="shared" si="1"/>
        <v>0</v>
      </c>
      <c r="H52" s="191">
        <f t="shared" si="1"/>
        <v>0</v>
      </c>
      <c r="I52" s="191">
        <f t="shared" si="1"/>
        <v>0</v>
      </c>
      <c r="J52" s="191">
        <f t="shared" si="1"/>
        <v>0</v>
      </c>
      <c r="K52" s="191">
        <f t="shared" si="1"/>
        <v>0</v>
      </c>
      <c r="L52" s="191">
        <f t="shared" si="1"/>
        <v>0</v>
      </c>
      <c r="M52" s="191">
        <f t="shared" si="1"/>
        <v>0</v>
      </c>
      <c r="N52" s="191">
        <f t="shared" si="1"/>
        <v>0</v>
      </c>
      <c r="O52" s="191">
        <f t="shared" si="1"/>
        <v>0</v>
      </c>
      <c r="P52" s="191">
        <f t="shared" si="1"/>
        <v>0</v>
      </c>
    </row>
    <row r="53" spans="1:16" x14ac:dyDescent="0.25">
      <c r="A53" s="81"/>
      <c r="B53" s="158"/>
      <c r="C53" s="159"/>
      <c r="D53" s="160"/>
      <c r="E53" s="161"/>
      <c r="F53" s="161"/>
      <c r="G53" s="161"/>
      <c r="H53" s="161"/>
      <c r="I53" s="161"/>
      <c r="J53" s="161"/>
      <c r="K53" s="161"/>
      <c r="L53" s="161"/>
      <c r="M53" s="161"/>
      <c r="N53" s="161"/>
      <c r="O53" s="161"/>
      <c r="P53" s="161"/>
    </row>
    <row r="54" spans="1:16" ht="15" customHeight="1" x14ac:dyDescent="0.25">
      <c r="A54" s="81">
        <v>3</v>
      </c>
      <c r="B54" s="163" t="s">
        <v>312</v>
      </c>
      <c r="C54" s="164"/>
      <c r="D54" s="165"/>
      <c r="E54" s="192">
        <f t="shared" ref="E54:P54" si="2">E30+E52</f>
        <v>0.74852417629467327</v>
      </c>
      <c r="F54" s="192">
        <f t="shared" si="2"/>
        <v>0.80878255224074513</v>
      </c>
      <c r="G54" s="192">
        <f t="shared" si="2"/>
        <v>0.58616062487240483</v>
      </c>
      <c r="H54" s="192">
        <f t="shared" si="2"/>
        <v>0.59707135372278608</v>
      </c>
      <c r="I54" s="192">
        <f t="shared" si="2"/>
        <v>0.60713062831420894</v>
      </c>
      <c r="J54" s="192">
        <f t="shared" si="2"/>
        <v>0.56663960884511755</v>
      </c>
      <c r="K54" s="192">
        <f>K30+K52</f>
        <v>0.46485474654116654</v>
      </c>
      <c r="L54" s="192">
        <f>L30+L52</f>
        <v>0.46558007283004832</v>
      </c>
      <c r="M54" s="192">
        <f t="shared" si="2"/>
        <v>0.45335632469613324</v>
      </c>
      <c r="N54" s="192">
        <f t="shared" si="2"/>
        <v>0.44207976958744682</v>
      </c>
      <c r="O54" s="192">
        <f t="shared" si="2"/>
        <v>0.46349592743095824</v>
      </c>
      <c r="P54" s="192">
        <f t="shared" si="2"/>
        <v>0.42744176056420824</v>
      </c>
    </row>
    <row r="55" spans="1:16" x14ac:dyDescent="0.25">
      <c r="A55" s="81"/>
      <c r="B55" s="38"/>
      <c r="C55" s="76"/>
      <c r="D55" s="38"/>
      <c r="E55" s="77"/>
      <c r="F55" s="77"/>
      <c r="G55" s="77"/>
      <c r="H55" s="77"/>
      <c r="I55" s="77"/>
      <c r="J55" s="77"/>
      <c r="K55" s="77"/>
      <c r="L55" s="77"/>
      <c r="M55" s="77"/>
      <c r="N55" s="77"/>
      <c r="O55" s="77"/>
      <c r="P55" s="77"/>
    </row>
    <row r="56" spans="1:16" ht="15" customHeight="1" x14ac:dyDescent="0.25">
      <c r="A56" s="81"/>
      <c r="B56" s="32"/>
      <c r="C56" s="119"/>
      <c r="D56" s="28"/>
      <c r="E56" s="77"/>
      <c r="F56" s="77"/>
      <c r="G56" s="77"/>
      <c r="H56" s="77"/>
      <c r="I56" s="77"/>
      <c r="J56" s="77"/>
      <c r="K56" s="77"/>
      <c r="L56" s="77"/>
      <c r="M56" s="77"/>
      <c r="N56" s="77"/>
      <c r="O56" s="77"/>
      <c r="P56" s="77"/>
    </row>
    <row r="57" spans="1:16" ht="15" customHeight="1" x14ac:dyDescent="0.3">
      <c r="A57" s="81"/>
      <c r="B57" s="51" t="s">
        <v>313</v>
      </c>
      <c r="D57" s="28"/>
      <c r="E57" s="120"/>
      <c r="F57" s="120"/>
      <c r="G57" s="120"/>
      <c r="H57" s="75"/>
      <c r="I57" s="75"/>
      <c r="J57" s="75"/>
      <c r="K57" s="75"/>
      <c r="L57" s="75"/>
      <c r="M57" s="75"/>
      <c r="N57" s="75"/>
      <c r="O57" s="75"/>
      <c r="P57" s="75"/>
    </row>
    <row r="58" spans="1:16" ht="15" customHeight="1" x14ac:dyDescent="0.25">
      <c r="A58" s="81"/>
      <c r="B58" s="38" t="s">
        <v>124</v>
      </c>
      <c r="C58" s="76"/>
      <c r="D58" s="28"/>
      <c r="E58" s="120"/>
      <c r="F58" s="120"/>
      <c r="G58" s="120"/>
      <c r="H58" s="75"/>
      <c r="I58" s="75"/>
      <c r="J58" s="75"/>
      <c r="K58" s="75"/>
      <c r="L58" s="75"/>
      <c r="M58" s="75"/>
      <c r="N58" s="75"/>
      <c r="O58" s="75"/>
      <c r="P58" s="75"/>
    </row>
    <row r="59" spans="1:16" x14ac:dyDescent="0.25">
      <c r="A59" s="81"/>
      <c r="B59" s="28" t="s">
        <v>125</v>
      </c>
      <c r="C59" s="76"/>
      <c r="D59" s="79" t="s">
        <v>293</v>
      </c>
      <c r="E59" s="80">
        <v>2024</v>
      </c>
      <c r="F59" s="80">
        <v>2025</v>
      </c>
      <c r="G59" s="80">
        <v>2026</v>
      </c>
      <c r="H59" s="80">
        <v>2027</v>
      </c>
      <c r="I59" s="80">
        <v>2028</v>
      </c>
      <c r="J59" s="80">
        <v>2029</v>
      </c>
      <c r="K59" s="80">
        <v>2030</v>
      </c>
      <c r="L59" s="80">
        <v>2031</v>
      </c>
      <c r="M59" s="80">
        <v>2032</v>
      </c>
      <c r="N59" s="80">
        <v>2033</v>
      </c>
      <c r="O59" s="80">
        <v>2034</v>
      </c>
      <c r="P59" s="80">
        <v>2035</v>
      </c>
    </row>
    <row r="60" spans="1:16" x14ac:dyDescent="0.25">
      <c r="A60" s="81" t="s">
        <v>314</v>
      </c>
      <c r="B60" s="122"/>
      <c r="C60" s="167"/>
      <c r="D60" s="193"/>
      <c r="E60" s="178"/>
      <c r="F60" s="178"/>
      <c r="G60" s="178"/>
      <c r="H60" s="178"/>
      <c r="I60" s="178"/>
      <c r="J60" s="178"/>
      <c r="K60" s="178"/>
      <c r="L60" s="178"/>
      <c r="M60" s="178"/>
      <c r="N60" s="178"/>
      <c r="O60" s="178"/>
      <c r="P60" s="178"/>
    </row>
    <row r="61" spans="1:16" x14ac:dyDescent="0.25">
      <c r="A61" s="81" t="s">
        <v>315</v>
      </c>
      <c r="B61" s="122"/>
      <c r="C61" s="167"/>
      <c r="D61" s="193"/>
      <c r="E61" s="178"/>
      <c r="F61" s="178"/>
      <c r="G61" s="178"/>
      <c r="H61" s="178"/>
      <c r="I61" s="178"/>
      <c r="J61" s="178"/>
      <c r="K61" s="178"/>
      <c r="L61" s="178"/>
      <c r="M61" s="178"/>
      <c r="N61" s="178"/>
      <c r="O61" s="178"/>
      <c r="P61" s="178"/>
    </row>
    <row r="62" spans="1:16" x14ac:dyDescent="0.25">
      <c r="A62" s="81" t="s">
        <v>316</v>
      </c>
      <c r="B62" s="122"/>
      <c r="C62" s="167"/>
      <c r="D62" s="193"/>
      <c r="E62" s="178"/>
      <c r="F62" s="178"/>
      <c r="G62" s="178"/>
      <c r="H62" s="178"/>
      <c r="I62" s="178"/>
      <c r="J62" s="178"/>
      <c r="K62" s="178"/>
      <c r="L62" s="178"/>
      <c r="M62" s="178"/>
      <c r="N62" s="178"/>
      <c r="O62" s="178"/>
      <c r="P62" s="178"/>
    </row>
    <row r="63" spans="1:16" x14ac:dyDescent="0.25">
      <c r="A63" s="81" t="s">
        <v>317</v>
      </c>
      <c r="B63" s="122"/>
      <c r="C63" s="167"/>
      <c r="D63" s="193"/>
      <c r="E63" s="178"/>
      <c r="F63" s="178"/>
      <c r="G63" s="178"/>
      <c r="H63" s="178"/>
      <c r="I63" s="178"/>
      <c r="J63" s="178"/>
      <c r="K63" s="178"/>
      <c r="L63" s="178"/>
      <c r="M63" s="178"/>
      <c r="N63" s="178"/>
      <c r="O63" s="178"/>
      <c r="P63" s="178"/>
    </row>
    <row r="64" spans="1:16" x14ac:dyDescent="0.25">
      <c r="A64" s="81" t="s">
        <v>318</v>
      </c>
      <c r="B64" s="122"/>
      <c r="C64" s="167"/>
      <c r="D64" s="193"/>
      <c r="E64" s="178"/>
      <c r="F64" s="178"/>
      <c r="G64" s="178"/>
      <c r="H64" s="178"/>
      <c r="I64" s="178"/>
      <c r="J64" s="178"/>
      <c r="K64" s="178"/>
      <c r="L64" s="178"/>
      <c r="M64" s="178"/>
      <c r="N64" s="178"/>
      <c r="O64" s="178"/>
      <c r="P64" s="178"/>
    </row>
    <row r="65" spans="1:16" x14ac:dyDescent="0.25">
      <c r="A65" s="81" t="s">
        <v>319</v>
      </c>
      <c r="B65" s="122"/>
      <c r="C65" s="167"/>
      <c r="D65" s="193"/>
      <c r="E65" s="178"/>
      <c r="F65" s="178"/>
      <c r="G65" s="178"/>
      <c r="H65" s="178"/>
      <c r="I65" s="178"/>
      <c r="J65" s="178"/>
      <c r="K65" s="178"/>
      <c r="L65" s="178"/>
      <c r="M65" s="178"/>
      <c r="N65" s="178"/>
      <c r="O65" s="178"/>
      <c r="P65" s="178"/>
    </row>
    <row r="66" spans="1:16" x14ac:dyDescent="0.25">
      <c r="A66" s="81" t="s">
        <v>320</v>
      </c>
      <c r="B66" s="122"/>
      <c r="C66" s="167"/>
      <c r="D66" s="193"/>
      <c r="E66" s="178"/>
      <c r="F66" s="178"/>
      <c r="G66" s="178"/>
      <c r="H66" s="178"/>
      <c r="I66" s="178"/>
      <c r="J66" s="178"/>
      <c r="K66" s="178"/>
      <c r="L66" s="178"/>
      <c r="M66" s="178"/>
      <c r="N66" s="178"/>
      <c r="O66" s="178"/>
      <c r="P66" s="178"/>
    </row>
    <row r="67" spans="1:16" x14ac:dyDescent="0.25">
      <c r="A67" s="81" t="s">
        <v>321</v>
      </c>
      <c r="B67" s="122"/>
      <c r="C67" s="167"/>
      <c r="D67" s="193"/>
      <c r="E67" s="178"/>
      <c r="F67" s="178"/>
      <c r="G67" s="178"/>
      <c r="H67" s="178"/>
      <c r="I67" s="178"/>
      <c r="J67" s="178"/>
      <c r="K67" s="178"/>
      <c r="L67" s="178"/>
      <c r="M67" s="178"/>
      <c r="N67" s="178"/>
      <c r="O67" s="178"/>
      <c r="P67" s="178"/>
    </row>
    <row r="68" spans="1:16" x14ac:dyDescent="0.25">
      <c r="A68" s="81" t="s">
        <v>322</v>
      </c>
      <c r="B68" s="122"/>
      <c r="C68" s="167"/>
      <c r="D68" s="193"/>
      <c r="E68" s="178"/>
      <c r="F68" s="178"/>
      <c r="G68" s="178"/>
      <c r="H68" s="178"/>
      <c r="I68" s="178"/>
      <c r="J68" s="178"/>
      <c r="K68" s="178"/>
      <c r="L68" s="178"/>
      <c r="M68" s="178"/>
      <c r="N68" s="178"/>
      <c r="O68" s="178"/>
      <c r="P68" s="178"/>
    </row>
    <row r="69" spans="1:16" x14ac:dyDescent="0.25">
      <c r="A69" s="81" t="s">
        <v>323</v>
      </c>
      <c r="B69" s="122"/>
      <c r="C69" s="167"/>
      <c r="D69" s="193"/>
      <c r="E69" s="178"/>
      <c r="F69" s="178"/>
      <c r="G69" s="178"/>
      <c r="H69" s="178"/>
      <c r="I69" s="178"/>
      <c r="J69" s="178"/>
      <c r="K69" s="178"/>
      <c r="L69" s="178"/>
      <c r="M69" s="178"/>
      <c r="N69" s="178"/>
      <c r="O69" s="178"/>
      <c r="P69" s="178"/>
    </row>
    <row r="70" spans="1:16" x14ac:dyDescent="0.25">
      <c r="A70" s="81" t="s">
        <v>324</v>
      </c>
      <c r="B70" s="122"/>
      <c r="C70" s="167"/>
      <c r="D70" s="193"/>
      <c r="E70" s="178"/>
      <c r="F70" s="178"/>
      <c r="G70" s="178"/>
      <c r="H70" s="178"/>
      <c r="I70" s="178"/>
      <c r="J70" s="178"/>
      <c r="K70" s="178"/>
      <c r="L70" s="178"/>
      <c r="M70" s="178"/>
      <c r="N70" s="178"/>
      <c r="O70" s="178"/>
      <c r="P70" s="178"/>
    </row>
    <row r="71" spans="1:16" x14ac:dyDescent="0.25">
      <c r="A71" s="81" t="s">
        <v>325</v>
      </c>
      <c r="B71" s="122"/>
      <c r="C71" s="167"/>
      <c r="D71" s="193"/>
      <c r="E71" s="178"/>
      <c r="F71" s="178"/>
      <c r="G71" s="178"/>
      <c r="H71" s="178"/>
      <c r="I71" s="178"/>
      <c r="J71" s="178"/>
      <c r="K71" s="178"/>
      <c r="L71" s="178"/>
      <c r="M71" s="178"/>
      <c r="N71" s="178"/>
      <c r="O71" s="178"/>
      <c r="P71" s="178"/>
    </row>
    <row r="72" spans="1:16" x14ac:dyDescent="0.25">
      <c r="A72" s="81" t="s">
        <v>326</v>
      </c>
      <c r="B72" s="122"/>
      <c r="C72" s="167"/>
      <c r="D72" s="193"/>
      <c r="E72" s="178"/>
      <c r="F72" s="178"/>
      <c r="G72" s="178"/>
      <c r="H72" s="178"/>
      <c r="I72" s="178"/>
      <c r="J72" s="178"/>
      <c r="K72" s="178"/>
      <c r="L72" s="178"/>
      <c r="M72" s="178"/>
      <c r="N72" s="178"/>
      <c r="O72" s="178"/>
      <c r="P72" s="178"/>
    </row>
    <row r="73" spans="1:16" x14ac:dyDescent="0.25">
      <c r="A73" s="121" t="s">
        <v>327</v>
      </c>
      <c r="B73" s="122"/>
      <c r="C73" s="167"/>
      <c r="D73" s="193"/>
      <c r="E73" s="178"/>
      <c r="F73" s="178"/>
      <c r="G73" s="178"/>
      <c r="H73" s="178"/>
      <c r="I73" s="178"/>
      <c r="J73" s="178"/>
      <c r="K73" s="178"/>
      <c r="L73" s="178"/>
      <c r="M73" s="178"/>
      <c r="N73" s="178"/>
      <c r="O73" s="178"/>
      <c r="P73" s="178"/>
    </row>
    <row r="74" spans="1:16" x14ac:dyDescent="0.25">
      <c r="A74" s="81">
        <v>4</v>
      </c>
      <c r="B74" s="104" t="s">
        <v>328</v>
      </c>
      <c r="C74" s="105"/>
      <c r="D74" s="168"/>
      <c r="E74" s="194">
        <f>SUM(E60:E73)</f>
        <v>0</v>
      </c>
      <c r="F74" s="194">
        <f t="shared" ref="F74:P74" si="3">SUM(F60:F73)</f>
        <v>0</v>
      </c>
      <c r="G74" s="194">
        <f t="shared" si="3"/>
        <v>0</v>
      </c>
      <c r="H74" s="194">
        <f t="shared" si="3"/>
        <v>0</v>
      </c>
      <c r="I74" s="194">
        <f t="shared" si="3"/>
        <v>0</v>
      </c>
      <c r="J74" s="194">
        <f>SUM(J60:J73)</f>
        <v>0</v>
      </c>
      <c r="K74" s="194">
        <f t="shared" si="3"/>
        <v>0</v>
      </c>
      <c r="L74" s="194">
        <f>SUM(L60:L73)</f>
        <v>0</v>
      </c>
      <c r="M74" s="194">
        <f>SUM(M60:M73)</f>
        <v>0</v>
      </c>
      <c r="N74" s="194">
        <f t="shared" si="3"/>
        <v>0</v>
      </c>
      <c r="O74" s="194">
        <f t="shared" si="3"/>
        <v>0</v>
      </c>
      <c r="P74" s="194">
        <f t="shared" si="3"/>
        <v>0</v>
      </c>
    </row>
    <row r="75" spans="1:16" x14ac:dyDescent="0.25">
      <c r="A75" s="81"/>
      <c r="C75" s="76"/>
      <c r="D75" s="125"/>
      <c r="E75" s="126"/>
      <c r="F75" s="126"/>
      <c r="G75" s="126"/>
      <c r="H75" s="127"/>
      <c r="I75" s="127"/>
      <c r="J75" s="127"/>
      <c r="K75" s="127"/>
      <c r="L75" s="127"/>
      <c r="M75" s="127"/>
      <c r="N75" s="127"/>
      <c r="O75" s="127"/>
      <c r="P75" s="128"/>
    </row>
    <row r="76" spans="1:16" x14ac:dyDescent="0.25">
      <c r="A76" s="81"/>
      <c r="B76" s="38" t="s">
        <v>128</v>
      </c>
      <c r="D76" s="28"/>
      <c r="E76" s="91"/>
      <c r="F76" s="91"/>
      <c r="G76" s="91"/>
      <c r="H76" s="92"/>
      <c r="I76" s="92"/>
      <c r="J76" s="92"/>
      <c r="K76" s="92"/>
      <c r="L76" s="92"/>
      <c r="M76" s="92"/>
      <c r="N76" s="92"/>
      <c r="O76" s="92"/>
      <c r="P76" s="93"/>
    </row>
    <row r="77" spans="1:16" x14ac:dyDescent="0.25">
      <c r="A77" s="81"/>
      <c r="B77" s="28" t="s">
        <v>125</v>
      </c>
      <c r="D77" s="79" t="s">
        <v>293</v>
      </c>
      <c r="E77" s="95"/>
      <c r="F77" s="95"/>
      <c r="G77" s="95"/>
      <c r="H77" s="96"/>
      <c r="I77" s="96"/>
      <c r="J77" s="96"/>
      <c r="K77" s="96"/>
      <c r="L77" s="96"/>
      <c r="M77" s="96"/>
      <c r="N77" s="96"/>
      <c r="O77" s="96"/>
      <c r="P77" s="97"/>
    </row>
    <row r="78" spans="1:16" x14ac:dyDescent="0.25">
      <c r="A78" s="81" t="s">
        <v>329</v>
      </c>
      <c r="B78" s="129"/>
      <c r="C78" s="133"/>
      <c r="D78" s="184"/>
      <c r="E78" s="178"/>
      <c r="F78" s="178"/>
      <c r="G78" s="178"/>
      <c r="H78" s="178"/>
      <c r="I78" s="178"/>
      <c r="J78" s="178"/>
      <c r="K78" s="178"/>
      <c r="L78" s="178"/>
      <c r="M78" s="178"/>
      <c r="N78" s="178"/>
      <c r="O78" s="178"/>
      <c r="P78" s="178"/>
    </row>
    <row r="79" spans="1:16" x14ac:dyDescent="0.25">
      <c r="A79" s="81" t="s">
        <v>330</v>
      </c>
      <c r="B79" s="129"/>
      <c r="C79" s="133"/>
      <c r="D79" s="184"/>
      <c r="E79" s="178"/>
      <c r="F79" s="178"/>
      <c r="G79" s="178"/>
      <c r="H79" s="178"/>
      <c r="I79" s="178"/>
      <c r="J79" s="178"/>
      <c r="K79" s="178"/>
      <c r="L79" s="178"/>
      <c r="M79" s="178"/>
      <c r="N79" s="178"/>
      <c r="O79" s="178"/>
      <c r="P79" s="178"/>
    </row>
    <row r="80" spans="1:16" x14ac:dyDescent="0.25">
      <c r="A80" s="81" t="s">
        <v>331</v>
      </c>
      <c r="B80" s="129"/>
      <c r="C80" s="133"/>
      <c r="D80" s="184"/>
      <c r="E80" s="178"/>
      <c r="F80" s="178"/>
      <c r="G80" s="178"/>
      <c r="H80" s="178"/>
      <c r="I80" s="178"/>
      <c r="J80" s="178"/>
      <c r="K80" s="178"/>
      <c r="L80" s="178"/>
      <c r="M80" s="178"/>
      <c r="N80" s="178"/>
      <c r="O80" s="178"/>
      <c r="P80" s="178"/>
    </row>
    <row r="81" spans="1:16" x14ac:dyDescent="0.25">
      <c r="A81" s="81" t="s">
        <v>332</v>
      </c>
      <c r="B81" s="129"/>
      <c r="C81" s="133"/>
      <c r="D81" s="184"/>
      <c r="E81" s="178"/>
      <c r="F81" s="178"/>
      <c r="G81" s="178"/>
      <c r="H81" s="178"/>
      <c r="I81" s="178"/>
      <c r="J81" s="178"/>
      <c r="K81" s="178"/>
      <c r="L81" s="178"/>
      <c r="M81" s="178"/>
      <c r="N81" s="178"/>
      <c r="O81" s="178"/>
      <c r="P81" s="178"/>
    </row>
    <row r="82" spans="1:16" x14ac:dyDescent="0.25">
      <c r="A82" s="81" t="s">
        <v>333</v>
      </c>
      <c r="B82" s="129"/>
      <c r="C82" s="133"/>
      <c r="D82" s="184"/>
      <c r="E82" s="178"/>
      <c r="F82" s="178"/>
      <c r="G82" s="178"/>
      <c r="H82" s="178"/>
      <c r="I82" s="178"/>
      <c r="J82" s="178"/>
      <c r="K82" s="178"/>
      <c r="L82" s="178"/>
      <c r="M82" s="178"/>
      <c r="N82" s="178"/>
      <c r="O82" s="178"/>
      <c r="P82" s="178"/>
    </row>
    <row r="83" spans="1:16" x14ac:dyDescent="0.25">
      <c r="A83" s="81" t="s">
        <v>334</v>
      </c>
      <c r="B83" s="129"/>
      <c r="C83" s="133"/>
      <c r="D83" s="184"/>
      <c r="E83" s="178"/>
      <c r="F83" s="178"/>
      <c r="G83" s="178"/>
      <c r="H83" s="178"/>
      <c r="I83" s="178"/>
      <c r="J83" s="178"/>
      <c r="K83" s="178"/>
      <c r="L83" s="178"/>
      <c r="M83" s="178"/>
      <c r="N83" s="178"/>
      <c r="O83" s="178"/>
      <c r="P83" s="178"/>
    </row>
    <row r="84" spans="1:16" x14ac:dyDescent="0.25">
      <c r="A84" s="81" t="s">
        <v>335</v>
      </c>
      <c r="B84" s="129"/>
      <c r="C84" s="133"/>
      <c r="D84" s="184"/>
      <c r="E84" s="178"/>
      <c r="F84" s="178"/>
      <c r="G84" s="178"/>
      <c r="H84" s="178"/>
      <c r="I84" s="178"/>
      <c r="J84" s="178"/>
      <c r="K84" s="178"/>
      <c r="L84" s="178"/>
      <c r="M84" s="178"/>
      <c r="N84" s="178"/>
      <c r="O84" s="178"/>
      <c r="P84" s="178"/>
    </row>
    <row r="85" spans="1:16" x14ac:dyDescent="0.25">
      <c r="A85" s="81" t="s">
        <v>336</v>
      </c>
      <c r="B85" s="129"/>
      <c r="C85" s="133"/>
      <c r="D85" s="184"/>
      <c r="E85" s="178"/>
      <c r="F85" s="178"/>
      <c r="G85" s="178"/>
      <c r="H85" s="178"/>
      <c r="I85" s="178"/>
      <c r="J85" s="178"/>
      <c r="K85" s="178"/>
      <c r="L85" s="178"/>
      <c r="M85" s="178"/>
      <c r="N85" s="178"/>
      <c r="O85" s="178"/>
      <c r="P85" s="178"/>
    </row>
    <row r="86" spans="1:16" x14ac:dyDescent="0.25">
      <c r="A86" s="81" t="s">
        <v>337</v>
      </c>
      <c r="B86" s="129"/>
      <c r="C86" s="133"/>
      <c r="D86" s="184"/>
      <c r="E86" s="178"/>
      <c r="F86" s="178"/>
      <c r="G86" s="178"/>
      <c r="H86" s="178"/>
      <c r="I86" s="178"/>
      <c r="J86" s="178"/>
      <c r="K86" s="178"/>
      <c r="L86" s="178"/>
      <c r="M86" s="178"/>
      <c r="N86" s="178"/>
      <c r="O86" s="178"/>
      <c r="P86" s="178"/>
    </row>
    <row r="87" spans="1:16" x14ac:dyDescent="0.25">
      <c r="A87" s="81" t="s">
        <v>338</v>
      </c>
      <c r="B87" s="129"/>
      <c r="C87" s="133"/>
      <c r="D87" s="184"/>
      <c r="E87" s="178"/>
      <c r="F87" s="178"/>
      <c r="G87" s="178"/>
      <c r="H87" s="178"/>
      <c r="I87" s="178"/>
      <c r="J87" s="178"/>
      <c r="K87" s="178"/>
      <c r="L87" s="178"/>
      <c r="M87" s="178"/>
      <c r="N87" s="178"/>
      <c r="O87" s="178"/>
      <c r="P87" s="178"/>
    </row>
    <row r="88" spans="1:16" x14ac:dyDescent="0.25">
      <c r="A88" s="81" t="s">
        <v>339</v>
      </c>
      <c r="B88" s="129"/>
      <c r="C88" s="133"/>
      <c r="D88" s="184"/>
      <c r="E88" s="178"/>
      <c r="F88" s="178"/>
      <c r="G88" s="178"/>
      <c r="H88" s="178"/>
      <c r="I88" s="178"/>
      <c r="J88" s="178"/>
      <c r="K88" s="178"/>
      <c r="L88" s="178"/>
      <c r="M88" s="178"/>
      <c r="N88" s="178"/>
      <c r="O88" s="178"/>
      <c r="P88" s="178"/>
    </row>
    <row r="89" spans="1:16" x14ac:dyDescent="0.25">
      <c r="A89" s="81" t="s">
        <v>340</v>
      </c>
      <c r="B89" s="129"/>
      <c r="C89" s="133"/>
      <c r="D89" s="184"/>
      <c r="E89" s="178"/>
      <c r="F89" s="178"/>
      <c r="G89" s="178"/>
      <c r="H89" s="178"/>
      <c r="I89" s="178"/>
      <c r="J89" s="178"/>
      <c r="K89" s="178"/>
      <c r="L89" s="178"/>
      <c r="M89" s="178"/>
      <c r="N89" s="178"/>
      <c r="O89" s="178"/>
      <c r="P89" s="178"/>
    </row>
    <row r="90" spans="1:16" x14ac:dyDescent="0.25">
      <c r="A90" s="81" t="s">
        <v>341</v>
      </c>
      <c r="B90" s="129"/>
      <c r="C90" s="133"/>
      <c r="D90" s="184"/>
      <c r="E90" s="178"/>
      <c r="F90" s="178"/>
      <c r="G90" s="178"/>
      <c r="H90" s="178"/>
      <c r="I90" s="178"/>
      <c r="J90" s="178"/>
      <c r="K90" s="178"/>
      <c r="L90" s="178"/>
      <c r="M90" s="178"/>
      <c r="N90" s="178"/>
      <c r="O90" s="178"/>
      <c r="P90" s="178"/>
    </row>
    <row r="91" spans="1:16" x14ac:dyDescent="0.25">
      <c r="A91" s="81" t="s">
        <v>342</v>
      </c>
      <c r="B91" s="129"/>
      <c r="C91" s="133"/>
      <c r="D91" s="184"/>
      <c r="E91" s="178"/>
      <c r="F91" s="178"/>
      <c r="G91" s="178"/>
      <c r="H91" s="178"/>
      <c r="I91" s="178"/>
      <c r="J91" s="178"/>
      <c r="K91" s="178"/>
      <c r="L91" s="178"/>
      <c r="M91" s="178"/>
      <c r="N91" s="178"/>
      <c r="O91" s="178"/>
      <c r="P91" s="178"/>
    </row>
    <row r="92" spans="1:16" x14ac:dyDescent="0.25">
      <c r="A92" s="81">
        <v>5</v>
      </c>
      <c r="B92" s="104" t="s">
        <v>343</v>
      </c>
      <c r="C92" s="105"/>
      <c r="D92" s="182"/>
      <c r="E92" s="194">
        <f t="shared" ref="E92:P92" si="4">SUM(E78:E91)</f>
        <v>0</v>
      </c>
      <c r="F92" s="194">
        <f t="shared" si="4"/>
        <v>0</v>
      </c>
      <c r="G92" s="194">
        <f t="shared" si="4"/>
        <v>0</v>
      </c>
      <c r="H92" s="194">
        <f t="shared" si="4"/>
        <v>0</v>
      </c>
      <c r="I92" s="194">
        <f t="shared" si="4"/>
        <v>0</v>
      </c>
      <c r="J92" s="194">
        <f t="shared" si="4"/>
        <v>0</v>
      </c>
      <c r="K92" s="194">
        <f>SUM(K78:K91)</f>
        <v>0</v>
      </c>
      <c r="L92" s="194">
        <f t="shared" si="4"/>
        <v>0</v>
      </c>
      <c r="M92" s="194">
        <f t="shared" si="4"/>
        <v>0</v>
      </c>
      <c r="N92" s="194">
        <f t="shared" si="4"/>
        <v>0</v>
      </c>
      <c r="O92" s="194">
        <f t="shared" si="4"/>
        <v>0</v>
      </c>
      <c r="P92" s="194">
        <f t="shared" si="4"/>
        <v>0</v>
      </c>
    </row>
    <row r="93" spans="1:16" x14ac:dyDescent="0.25">
      <c r="A93" s="81"/>
      <c r="B93" s="114"/>
      <c r="C93" s="130"/>
      <c r="D93" s="131"/>
      <c r="E93" s="91"/>
      <c r="F93" s="91"/>
      <c r="G93" s="91"/>
      <c r="H93" s="91"/>
      <c r="I93" s="91"/>
      <c r="J93" s="91"/>
      <c r="K93" s="91"/>
      <c r="L93" s="91"/>
      <c r="M93" s="91"/>
      <c r="N93" s="91"/>
      <c r="O93" s="91"/>
      <c r="P93" s="91"/>
    </row>
    <row r="94" spans="1:16" ht="15" customHeight="1" x14ac:dyDescent="0.25">
      <c r="A94" s="81">
        <v>6</v>
      </c>
      <c r="B94" s="117" t="s">
        <v>344</v>
      </c>
      <c r="C94" s="118"/>
      <c r="D94" s="84"/>
      <c r="E94" s="183">
        <f t="shared" ref="E94:P94" si="5">E92+E74</f>
        <v>0</v>
      </c>
      <c r="F94" s="183">
        <f t="shared" si="5"/>
        <v>0</v>
      </c>
      <c r="G94" s="183">
        <f t="shared" si="5"/>
        <v>0</v>
      </c>
      <c r="H94" s="183">
        <f t="shared" si="5"/>
        <v>0</v>
      </c>
      <c r="I94" s="183">
        <f t="shared" si="5"/>
        <v>0</v>
      </c>
      <c r="J94" s="183">
        <f t="shared" si="5"/>
        <v>0</v>
      </c>
      <c r="K94" s="183">
        <f>K92+K74</f>
        <v>0</v>
      </c>
      <c r="L94" s="183">
        <f t="shared" si="5"/>
        <v>0</v>
      </c>
      <c r="M94" s="183">
        <f t="shared" si="5"/>
        <v>0</v>
      </c>
      <c r="N94" s="183">
        <f t="shared" si="5"/>
        <v>0</v>
      </c>
      <c r="O94" s="183">
        <f t="shared" si="5"/>
        <v>0</v>
      </c>
      <c r="P94" s="183">
        <f t="shared" si="5"/>
        <v>0</v>
      </c>
    </row>
    <row r="95" spans="1:16" x14ac:dyDescent="0.25">
      <c r="A95" s="81"/>
      <c r="B95" s="76"/>
      <c r="C95" s="76"/>
      <c r="D95" s="38"/>
      <c r="E95" s="77"/>
      <c r="F95" s="77"/>
      <c r="G95" s="77"/>
      <c r="H95" s="77"/>
      <c r="I95" s="77"/>
      <c r="J95" s="77"/>
      <c r="K95" s="77"/>
      <c r="L95" s="77"/>
      <c r="M95" s="77"/>
      <c r="N95" s="77"/>
      <c r="O95" s="77"/>
      <c r="P95" s="77"/>
    </row>
    <row r="96" spans="1:16" ht="18.75" x14ac:dyDescent="0.3">
      <c r="A96" s="81"/>
      <c r="B96" s="51" t="s">
        <v>345</v>
      </c>
      <c r="D96" s="28"/>
      <c r="E96" s="120"/>
      <c r="F96" s="120"/>
      <c r="G96" s="120"/>
      <c r="H96" s="120"/>
      <c r="I96" s="120"/>
      <c r="J96" s="120"/>
      <c r="K96" s="120"/>
      <c r="L96" s="120"/>
      <c r="M96" s="120"/>
      <c r="N96" s="120"/>
      <c r="O96" s="120"/>
      <c r="P96" s="120"/>
    </row>
    <row r="97" spans="1:16" x14ac:dyDescent="0.25">
      <c r="A97" s="81"/>
      <c r="B97" s="38"/>
      <c r="C97" s="76"/>
      <c r="D97" s="38"/>
      <c r="E97" s="120"/>
      <c r="F97" s="120"/>
      <c r="G97" s="120"/>
      <c r="H97" s="120"/>
      <c r="I97" s="120"/>
      <c r="J97" s="120"/>
      <c r="K97" s="120"/>
      <c r="L97" s="120"/>
      <c r="M97" s="120"/>
      <c r="N97" s="120"/>
      <c r="O97" s="120"/>
      <c r="P97" s="120"/>
    </row>
    <row r="98" spans="1:16" x14ac:dyDescent="0.25">
      <c r="A98" s="81"/>
      <c r="B98" s="78"/>
      <c r="C98" s="33"/>
      <c r="D98" s="79" t="s">
        <v>282</v>
      </c>
      <c r="E98" s="80">
        <v>2024</v>
      </c>
      <c r="F98" s="80">
        <v>2025</v>
      </c>
      <c r="G98" s="80">
        <v>2026</v>
      </c>
      <c r="H98" s="80">
        <v>2027</v>
      </c>
      <c r="I98" s="80">
        <v>2028</v>
      </c>
      <c r="J98" s="80">
        <v>2029</v>
      </c>
      <c r="K98" s="80">
        <v>2030</v>
      </c>
      <c r="L98" s="80">
        <v>2031</v>
      </c>
      <c r="M98" s="80">
        <v>2032</v>
      </c>
      <c r="N98" s="80">
        <v>2033</v>
      </c>
      <c r="O98" s="80">
        <v>2034</v>
      </c>
      <c r="P98" s="80">
        <v>2035</v>
      </c>
    </row>
    <row r="99" spans="1:16" x14ac:dyDescent="0.25">
      <c r="A99" s="81">
        <v>7</v>
      </c>
      <c r="B99" s="104" t="s">
        <v>346</v>
      </c>
      <c r="C99" s="195"/>
      <c r="D99" s="196" t="s">
        <v>347</v>
      </c>
      <c r="E99" s="197">
        <v>0.266780547439598</v>
      </c>
      <c r="F99" s="197">
        <v>0.3710630907746878</v>
      </c>
      <c r="G99" s="197">
        <v>3.4127962799450497E-2</v>
      </c>
      <c r="H99" s="197">
        <v>7.8011468404422857E-2</v>
      </c>
      <c r="I99" s="197">
        <v>0.11858240844650113</v>
      </c>
      <c r="J99" s="197">
        <v>6.8847504797427683E-2</v>
      </c>
      <c r="K99" s="197">
        <v>-3.3213405529869486E-4</v>
      </c>
      <c r="L99" s="197">
        <v>1.9406460668869783E-2</v>
      </c>
      <c r="M99" s="197">
        <v>-1.2165241677597164E-2</v>
      </c>
      <c r="N99" s="197">
        <v>-8.5123293915173853E-3</v>
      </c>
      <c r="O99" s="197">
        <v>-2.400997221976868E-2</v>
      </c>
      <c r="P99" s="197">
        <v>-5.2124209611042575E-2</v>
      </c>
    </row>
    <row r="100" spans="1:16" x14ac:dyDescent="0.25">
      <c r="A100" s="81"/>
      <c r="B100" s="38" t="s">
        <v>348</v>
      </c>
      <c r="C100" s="33"/>
      <c r="D100" s="196" t="s">
        <v>347</v>
      </c>
      <c r="E100" s="198">
        <v>0.36555212415677352</v>
      </c>
      <c r="F100" s="198">
        <v>0.45187715322201322</v>
      </c>
      <c r="G100" s="198">
        <v>0.15343540477968434</v>
      </c>
      <c r="H100" s="198">
        <v>0.20985836300670457</v>
      </c>
      <c r="I100" s="198">
        <v>0.26012070379488206</v>
      </c>
      <c r="J100" s="198">
        <v>0.22103780140018736</v>
      </c>
      <c r="K100" s="198">
        <v>0.16044265741589256</v>
      </c>
      <c r="L100" s="198">
        <v>0.18974907297378074</v>
      </c>
      <c r="M100" s="198">
        <v>0.16802368538474066</v>
      </c>
      <c r="N100" s="198">
        <v>0.17425089803487581</v>
      </c>
      <c r="O100" s="198">
        <v>0.1635845767923336</v>
      </c>
      <c r="P100" s="198">
        <v>0.13900676425945974</v>
      </c>
    </row>
    <row r="101" spans="1:16" x14ac:dyDescent="0.25">
      <c r="A101" s="81"/>
      <c r="B101" s="38" t="s">
        <v>349</v>
      </c>
      <c r="C101" s="33"/>
      <c r="D101" s="196" t="s">
        <v>347</v>
      </c>
      <c r="E101" s="198">
        <v>-9.8771870792793232E-2</v>
      </c>
      <c r="F101" s="198">
        <v>-8.0814471474248112E-2</v>
      </c>
      <c r="G101" s="198">
        <v>-0.11930747959967547</v>
      </c>
      <c r="H101" s="198">
        <v>-0.13184698059509978</v>
      </c>
      <c r="I101" s="198">
        <v>-0.14153842606324094</v>
      </c>
      <c r="J101" s="198">
        <v>-0.1521903724939129</v>
      </c>
      <c r="K101" s="198">
        <v>-0.16077479110516432</v>
      </c>
      <c r="L101" s="198">
        <v>-0.17034263369687216</v>
      </c>
      <c r="M101" s="198">
        <v>-0.18018891365280651</v>
      </c>
      <c r="N101" s="198">
        <v>-0.18276321804308701</v>
      </c>
      <c r="O101" s="198">
        <v>-0.18759452254553796</v>
      </c>
      <c r="P101" s="198">
        <v>-0.19113091641314961</v>
      </c>
    </row>
    <row r="102" spans="1:16" ht="18.75" x14ac:dyDescent="0.3">
      <c r="A102" s="81"/>
      <c r="B102" s="51" t="s">
        <v>350</v>
      </c>
      <c r="D102" s="28"/>
      <c r="E102" s="199"/>
      <c r="F102" s="199"/>
      <c r="G102" s="199"/>
      <c r="H102" s="199"/>
      <c r="I102" s="199"/>
      <c r="J102" s="199"/>
      <c r="K102" s="199"/>
      <c r="L102" s="199"/>
      <c r="M102" s="199"/>
      <c r="N102" s="199"/>
      <c r="O102" s="199"/>
      <c r="P102" s="199"/>
    </row>
    <row r="103" spans="1:16" x14ac:dyDescent="0.25">
      <c r="A103" s="81"/>
      <c r="B103" s="28"/>
      <c r="D103" s="28"/>
      <c r="E103" s="80">
        <v>2024</v>
      </c>
      <c r="F103" s="80">
        <v>2025</v>
      </c>
      <c r="G103" s="80">
        <v>2026</v>
      </c>
      <c r="H103" s="80">
        <v>2027</v>
      </c>
      <c r="I103" s="80">
        <v>2028</v>
      </c>
      <c r="J103" s="80">
        <v>2029</v>
      </c>
      <c r="K103" s="80">
        <v>2030</v>
      </c>
      <c r="L103" s="80">
        <v>2031</v>
      </c>
      <c r="M103" s="80">
        <v>2032</v>
      </c>
      <c r="N103" s="80">
        <v>2033</v>
      </c>
      <c r="O103" s="80">
        <v>2034</v>
      </c>
      <c r="P103" s="80">
        <v>2035</v>
      </c>
    </row>
    <row r="104" spans="1:16" x14ac:dyDescent="0.25">
      <c r="A104" s="81">
        <v>8</v>
      </c>
      <c r="B104" s="104" t="s">
        <v>351</v>
      </c>
      <c r="C104" s="133"/>
      <c r="D104" s="134"/>
      <c r="E104" s="183">
        <f t="shared" ref="E104:O104" si="6">E54+E99+E94</f>
        <v>1.0153047237342712</v>
      </c>
      <c r="F104" s="183">
        <f t="shared" si="6"/>
        <v>1.1798456430154329</v>
      </c>
      <c r="G104" s="183">
        <f t="shared" si="6"/>
        <v>0.62028858767185535</v>
      </c>
      <c r="H104" s="183">
        <f t="shared" si="6"/>
        <v>0.67508282212720894</v>
      </c>
      <c r="I104" s="183">
        <f t="shared" si="6"/>
        <v>0.72571303676071008</v>
      </c>
      <c r="J104" s="183">
        <f t="shared" si="6"/>
        <v>0.63548711364254529</v>
      </c>
      <c r="K104" s="183">
        <f t="shared" si="6"/>
        <v>0.46452261248586785</v>
      </c>
      <c r="L104" s="183">
        <f>L54+L99+L94</f>
        <v>0.48498653349891813</v>
      </c>
      <c r="M104" s="183">
        <f t="shared" si="6"/>
        <v>0.4411910830185361</v>
      </c>
      <c r="N104" s="183">
        <f t="shared" si="6"/>
        <v>0.43356744019592947</v>
      </c>
      <c r="O104" s="183">
        <f t="shared" si="6"/>
        <v>0.43948595521118955</v>
      </c>
      <c r="P104" s="183">
        <f>P54+P99+P94</f>
        <v>0.37531755095316566</v>
      </c>
    </row>
    <row r="105" spans="1:16" ht="15" customHeight="1" x14ac:dyDescent="0.25">
      <c r="A105" s="81"/>
      <c r="E105" s="200"/>
      <c r="F105" s="200"/>
      <c r="G105" s="200"/>
      <c r="H105" s="200"/>
      <c r="I105" s="200"/>
      <c r="J105" s="200"/>
      <c r="K105" s="200"/>
      <c r="L105" s="200"/>
      <c r="M105" s="200"/>
      <c r="N105" s="200"/>
      <c r="O105" s="200"/>
      <c r="P105" s="200"/>
    </row>
    <row r="106" spans="1:16" ht="18.75" x14ac:dyDescent="0.3">
      <c r="A106" s="81"/>
      <c r="B106" s="51" t="s">
        <v>352</v>
      </c>
    </row>
    <row r="107" spans="1:16" x14ac:dyDescent="0.25">
      <c r="A107" s="81"/>
    </row>
    <row r="108" spans="1:16" x14ac:dyDescent="0.25">
      <c r="A108" s="81" t="s">
        <v>353</v>
      </c>
      <c r="B108" s="182" t="s">
        <v>354</v>
      </c>
      <c r="E108" s="201">
        <v>0</v>
      </c>
      <c r="F108" s="201">
        <v>0</v>
      </c>
      <c r="G108" s="201">
        <v>0</v>
      </c>
      <c r="H108" s="201">
        <v>0</v>
      </c>
      <c r="I108" s="201">
        <v>0</v>
      </c>
      <c r="J108" s="201">
        <v>0</v>
      </c>
      <c r="K108" s="201">
        <v>0</v>
      </c>
      <c r="L108" s="201">
        <v>0</v>
      </c>
      <c r="M108" s="201">
        <v>0</v>
      </c>
      <c r="N108" s="201">
        <v>0</v>
      </c>
      <c r="O108" s="201">
        <v>0</v>
      </c>
      <c r="P108" s="201">
        <v>0</v>
      </c>
    </row>
    <row r="109" spans="1:16" x14ac:dyDescent="0.25">
      <c r="A109" s="81" t="s">
        <v>355</v>
      </c>
      <c r="B109" s="182" t="s">
        <v>356</v>
      </c>
      <c r="E109" s="201">
        <v>0</v>
      </c>
      <c r="F109" s="201">
        <v>0</v>
      </c>
      <c r="G109" s="201">
        <v>0</v>
      </c>
      <c r="H109" s="201">
        <v>0</v>
      </c>
      <c r="I109" s="201">
        <v>0</v>
      </c>
      <c r="J109" s="201">
        <v>0</v>
      </c>
      <c r="K109" s="201">
        <v>0</v>
      </c>
      <c r="L109" s="201">
        <v>0</v>
      </c>
      <c r="M109" s="201">
        <v>0</v>
      </c>
      <c r="N109" s="201">
        <v>0</v>
      </c>
      <c r="O109" s="201">
        <v>0</v>
      </c>
      <c r="P109" s="201">
        <v>0</v>
      </c>
    </row>
    <row r="110" spans="1:16" x14ac:dyDescent="0.25">
      <c r="A110" s="81" t="s">
        <v>357</v>
      </c>
      <c r="B110" s="182" t="s">
        <v>358</v>
      </c>
      <c r="E110" s="201">
        <f t="shared" ref="E110:P110" si="7">E108+E109</f>
        <v>0</v>
      </c>
      <c r="F110" s="201">
        <f t="shared" si="7"/>
        <v>0</v>
      </c>
      <c r="G110" s="201">
        <f t="shared" si="7"/>
        <v>0</v>
      </c>
      <c r="H110" s="201">
        <f t="shared" si="7"/>
        <v>0</v>
      </c>
      <c r="I110" s="201">
        <f t="shared" si="7"/>
        <v>0</v>
      </c>
      <c r="J110" s="201">
        <f t="shared" si="7"/>
        <v>0</v>
      </c>
      <c r="K110" s="201">
        <f t="shared" si="7"/>
        <v>0</v>
      </c>
      <c r="L110" s="201">
        <f t="shared" si="7"/>
        <v>0</v>
      </c>
      <c r="M110" s="201">
        <f t="shared" si="7"/>
        <v>0</v>
      </c>
      <c r="N110" s="201">
        <f t="shared" si="7"/>
        <v>0</v>
      </c>
      <c r="O110" s="201">
        <f t="shared" si="7"/>
        <v>0</v>
      </c>
      <c r="P110" s="201">
        <f t="shared" si="7"/>
        <v>0</v>
      </c>
    </row>
    <row r="111" spans="1:16" x14ac:dyDescent="0.25">
      <c r="A111" s="121" t="s">
        <v>359</v>
      </c>
      <c r="B111" s="182" t="s">
        <v>360</v>
      </c>
      <c r="E111" s="201"/>
      <c r="F111" s="201"/>
      <c r="G111" s="201"/>
      <c r="H111" s="201"/>
      <c r="I111" s="193"/>
      <c r="J111" s="193"/>
      <c r="K111" s="193"/>
      <c r="L111" s="193"/>
      <c r="M111" s="193"/>
      <c r="N111" s="193"/>
      <c r="O111" s="193"/>
      <c r="P111" s="193"/>
    </row>
    <row r="112" spans="1:16" x14ac:dyDescent="0.25">
      <c r="A112" s="81" t="s">
        <v>361</v>
      </c>
      <c r="B112" s="182" t="s">
        <v>362</v>
      </c>
      <c r="E112" s="201">
        <f t="shared" ref="E112:P112" si="8">E110*E111</f>
        <v>0</v>
      </c>
      <c r="F112" s="201">
        <f t="shared" si="8"/>
        <v>0</v>
      </c>
      <c r="G112" s="201">
        <f t="shared" si="8"/>
        <v>0</v>
      </c>
      <c r="H112" s="201">
        <f t="shared" si="8"/>
        <v>0</v>
      </c>
      <c r="I112" s="201">
        <f t="shared" si="8"/>
        <v>0</v>
      </c>
      <c r="J112" s="201">
        <f t="shared" si="8"/>
        <v>0</v>
      </c>
      <c r="K112" s="201">
        <f t="shared" si="8"/>
        <v>0</v>
      </c>
      <c r="L112" s="201">
        <f t="shared" si="8"/>
        <v>0</v>
      </c>
      <c r="M112" s="201">
        <f t="shared" si="8"/>
        <v>0</v>
      </c>
      <c r="N112" s="201">
        <f t="shared" si="8"/>
        <v>0</v>
      </c>
      <c r="O112" s="201">
        <f t="shared" si="8"/>
        <v>0</v>
      </c>
      <c r="P112" s="201">
        <f t="shared" si="8"/>
        <v>0</v>
      </c>
    </row>
    <row r="113" spans="1:16" x14ac:dyDescent="0.25">
      <c r="A113" s="81"/>
    </row>
    <row r="114" spans="1:16" ht="18.75" x14ac:dyDescent="0.3">
      <c r="A114" s="81"/>
      <c r="B114" s="51" t="s">
        <v>363</v>
      </c>
    </row>
    <row r="115" spans="1:16" x14ac:dyDescent="0.25">
      <c r="A115" s="81"/>
    </row>
    <row r="116" spans="1:16" x14ac:dyDescent="0.25">
      <c r="A116" s="81" t="s">
        <v>364</v>
      </c>
      <c r="B116" s="182" t="s">
        <v>365</v>
      </c>
      <c r="E116" s="202">
        <f t="shared" ref="E116:O116" si="9">E104-E112</f>
        <v>1.0153047237342712</v>
      </c>
      <c r="F116" s="202">
        <f t="shared" si="9"/>
        <v>1.1798456430154329</v>
      </c>
      <c r="G116" s="202">
        <f>G104-G112</f>
        <v>0.62028858767185535</v>
      </c>
      <c r="H116" s="202">
        <f t="shared" si="9"/>
        <v>0.67508282212720894</v>
      </c>
      <c r="I116" s="202">
        <f t="shared" si="9"/>
        <v>0.72571303676071008</v>
      </c>
      <c r="J116" s="202">
        <f t="shared" si="9"/>
        <v>0.63548711364254529</v>
      </c>
      <c r="K116" s="202">
        <f t="shared" si="9"/>
        <v>0.46452261248586785</v>
      </c>
      <c r="L116" s="202">
        <f>L104-L112</f>
        <v>0.48498653349891813</v>
      </c>
      <c r="M116" s="202">
        <f t="shared" si="9"/>
        <v>0.4411910830185361</v>
      </c>
      <c r="N116" s="202">
        <f t="shared" si="9"/>
        <v>0.43356744019592947</v>
      </c>
      <c r="O116" s="202">
        <f t="shared" si="9"/>
        <v>0.43948595521118955</v>
      </c>
      <c r="P116" s="202">
        <f>P104-P112</f>
        <v>0.37531755095316566</v>
      </c>
    </row>
    <row r="117" spans="1:16" x14ac:dyDescent="0.25">
      <c r="A117" s="81"/>
    </row>
    <row r="118" spans="1:16" ht="18.75" x14ac:dyDescent="0.3">
      <c r="A118" s="81"/>
      <c r="B118" s="51" t="s">
        <v>366</v>
      </c>
    </row>
    <row r="119" spans="1:16" x14ac:dyDescent="0.25">
      <c r="A119" s="81"/>
    </row>
    <row r="120" spans="1:16" x14ac:dyDescent="0.25">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row>
    <row r="121" spans="1:16" x14ac:dyDescent="0.25">
      <c r="A121" s="81">
        <v>9</v>
      </c>
      <c r="B121" s="104" t="s">
        <v>367</v>
      </c>
      <c r="C121" s="133"/>
      <c r="D121" s="134"/>
      <c r="E121" s="107"/>
      <c r="F121" s="107"/>
      <c r="G121" s="107"/>
      <c r="H121" s="107"/>
      <c r="I121" s="107"/>
      <c r="J121" s="107"/>
      <c r="K121" s="107"/>
      <c r="L121" s="107"/>
      <c r="M121" s="107"/>
      <c r="N121" s="107"/>
      <c r="O121" s="107"/>
      <c r="P121" s="107"/>
    </row>
    <row r="122" spans="1:16" ht="31.5" customHeight="1" x14ac:dyDescent="0.25">
      <c r="A122" s="81">
        <v>10</v>
      </c>
      <c r="B122" s="104" t="s">
        <v>368</v>
      </c>
      <c r="C122" s="133"/>
      <c r="D122" s="134"/>
      <c r="E122" s="107"/>
      <c r="F122" s="107"/>
      <c r="G122" s="107"/>
      <c r="H122" s="107"/>
      <c r="I122" s="107"/>
      <c r="J122" s="107"/>
      <c r="K122" s="107"/>
      <c r="L122" s="107"/>
      <c r="M122" s="107"/>
      <c r="N122" s="107"/>
      <c r="O122" s="107"/>
      <c r="P122" s="107"/>
    </row>
    <row r="123" spans="1:16" x14ac:dyDescent="0.25">
      <c r="A123" s="81"/>
      <c r="B123" s="203"/>
      <c r="C123" s="203"/>
      <c r="D123" s="203"/>
      <c r="E123" s="203"/>
      <c r="F123" s="203"/>
      <c r="G123" s="203"/>
      <c r="H123" s="203"/>
      <c r="I123" s="203"/>
      <c r="J123" s="203"/>
      <c r="K123" s="203"/>
      <c r="L123" s="203"/>
      <c r="M123" s="203"/>
      <c r="N123" s="203"/>
      <c r="O123" s="203"/>
      <c r="P123" s="203"/>
    </row>
    <row r="124" spans="1:16" ht="31.5" x14ac:dyDescent="0.25">
      <c r="A124" s="81">
        <v>11</v>
      </c>
      <c r="B124" s="204" t="s">
        <v>369</v>
      </c>
      <c r="C124" s="133"/>
      <c r="D124" s="134"/>
      <c r="E124" s="107"/>
      <c r="F124" s="107"/>
      <c r="G124" s="107"/>
      <c r="H124" s="107"/>
      <c r="I124" s="107"/>
      <c r="J124" s="107"/>
      <c r="K124" s="107"/>
      <c r="L124" s="107"/>
      <c r="M124" s="107"/>
      <c r="N124" s="107"/>
      <c r="O124" s="107"/>
      <c r="P124" s="107"/>
    </row>
    <row r="125" spans="1:16" ht="31.5" x14ac:dyDescent="0.25">
      <c r="A125" s="81">
        <v>12</v>
      </c>
      <c r="B125" s="204" t="s">
        <v>370</v>
      </c>
      <c r="C125" s="133"/>
      <c r="D125" s="134"/>
      <c r="E125" s="107"/>
      <c r="F125" s="107"/>
      <c r="G125" s="107"/>
      <c r="H125" s="107"/>
      <c r="I125" s="107"/>
      <c r="J125" s="107"/>
      <c r="K125" s="107"/>
      <c r="L125" s="107"/>
      <c r="M125" s="107"/>
      <c r="N125" s="107"/>
      <c r="O125" s="107"/>
      <c r="P125" s="107"/>
    </row>
    <row r="126" spans="1:16" x14ac:dyDescent="0.25">
      <c r="A126" s="81"/>
    </row>
    <row r="127" spans="1:16" x14ac:dyDescent="0.25">
      <c r="A127" s="81"/>
    </row>
    <row r="128" spans="1:16" x14ac:dyDescent="0.25">
      <c r="A128" s="81"/>
    </row>
    <row r="129" spans="1:16" x14ac:dyDescent="0.25">
      <c r="A129" s="81"/>
    </row>
    <row r="130" spans="1:16" s="29" customFormat="1" x14ac:dyDescent="0.25">
      <c r="A130" s="81"/>
      <c r="E130" s="30"/>
      <c r="F130" s="30"/>
      <c r="G130" s="30"/>
      <c r="H130" s="30"/>
      <c r="I130" s="27"/>
      <c r="J130" s="27"/>
      <c r="K130" s="27"/>
      <c r="L130" s="27"/>
      <c r="M130" s="27"/>
      <c r="N130" s="27"/>
      <c r="O130" s="27"/>
      <c r="P130" s="27"/>
    </row>
    <row r="131" spans="1:16" s="29" customFormat="1" x14ac:dyDescent="0.25">
      <c r="A131" s="81"/>
      <c r="E131" s="30"/>
      <c r="F131" s="30"/>
      <c r="G131" s="30"/>
      <c r="H131" s="30"/>
      <c r="I131" s="27"/>
      <c r="J131" s="27"/>
      <c r="K131" s="27"/>
      <c r="L131" s="27"/>
      <c r="M131" s="27"/>
      <c r="N131" s="27"/>
      <c r="O131" s="27"/>
      <c r="P131" s="27"/>
    </row>
    <row r="132" spans="1:16" s="29" customFormat="1" x14ac:dyDescent="0.25">
      <c r="A132" s="81"/>
      <c r="E132" s="30"/>
      <c r="F132" s="30"/>
      <c r="G132" s="30"/>
      <c r="H132" s="30"/>
      <c r="I132" s="27"/>
      <c r="J132" s="27"/>
      <c r="K132" s="27"/>
      <c r="L132" s="27"/>
      <c r="M132" s="27"/>
      <c r="N132" s="27"/>
      <c r="O132" s="27"/>
      <c r="P132" s="27"/>
    </row>
    <row r="133" spans="1:16" s="29" customFormat="1" x14ac:dyDescent="0.25">
      <c r="A133" s="81"/>
      <c r="E133" s="30"/>
      <c r="F133" s="30"/>
      <c r="G133" s="30"/>
      <c r="H133" s="30"/>
      <c r="I133" s="27"/>
      <c r="J133" s="27"/>
      <c r="K133" s="27"/>
      <c r="L133" s="27"/>
      <c r="M133" s="27"/>
      <c r="N133" s="27"/>
      <c r="O133" s="27"/>
      <c r="P133" s="27"/>
    </row>
    <row r="134" spans="1:16" s="29" customFormat="1" x14ac:dyDescent="0.25">
      <c r="A134" s="81"/>
      <c r="E134" s="30"/>
      <c r="F134" s="30"/>
      <c r="G134" s="30"/>
      <c r="H134" s="30"/>
      <c r="I134" s="27"/>
      <c r="J134" s="27"/>
      <c r="K134" s="27"/>
      <c r="L134" s="27"/>
      <c r="M134" s="27"/>
      <c r="N134" s="27"/>
      <c r="O134" s="27"/>
      <c r="P134" s="27"/>
    </row>
    <row r="135" spans="1:16" s="29" customFormat="1" x14ac:dyDescent="0.25">
      <c r="A135" s="81"/>
      <c r="E135" s="30"/>
      <c r="F135" s="30"/>
      <c r="G135" s="30"/>
      <c r="H135" s="30"/>
      <c r="I135" s="27"/>
      <c r="J135" s="27"/>
      <c r="K135" s="27"/>
      <c r="L135" s="27"/>
      <c r="M135" s="27"/>
      <c r="N135" s="27"/>
      <c r="O135" s="27"/>
      <c r="P135" s="27"/>
    </row>
    <row r="136" spans="1:16" s="29" customFormat="1" x14ac:dyDescent="0.25">
      <c r="A136" s="81"/>
      <c r="E136" s="30"/>
      <c r="F136" s="30"/>
      <c r="G136" s="30"/>
      <c r="H136" s="30"/>
      <c r="I136" s="27"/>
      <c r="J136" s="27"/>
      <c r="K136" s="27"/>
      <c r="L136" s="27"/>
      <c r="M136" s="27"/>
      <c r="N136" s="27"/>
      <c r="O136" s="27"/>
      <c r="P136" s="27"/>
    </row>
    <row r="137" spans="1:16" s="29" customFormat="1" x14ac:dyDescent="0.25">
      <c r="A137" s="81"/>
      <c r="E137" s="30"/>
      <c r="F137" s="30"/>
      <c r="G137" s="30"/>
      <c r="H137" s="30"/>
      <c r="I137" s="27"/>
      <c r="J137" s="27"/>
      <c r="K137" s="27"/>
      <c r="L137" s="27"/>
      <c r="M137" s="27"/>
      <c r="N137" s="27"/>
      <c r="O137" s="27"/>
      <c r="P137" s="27"/>
    </row>
    <row r="138" spans="1:16" s="29" customFormat="1" x14ac:dyDescent="0.25">
      <c r="A138" s="81"/>
      <c r="E138" s="30"/>
      <c r="F138" s="30"/>
      <c r="G138" s="30"/>
      <c r="H138" s="30"/>
      <c r="I138" s="27"/>
      <c r="J138" s="27"/>
      <c r="K138" s="27"/>
      <c r="L138" s="27"/>
      <c r="M138" s="27"/>
      <c r="N138" s="27"/>
      <c r="O138" s="27"/>
      <c r="P138" s="27"/>
    </row>
    <row r="139" spans="1:16" s="29" customFormat="1" x14ac:dyDescent="0.25">
      <c r="A139" s="81"/>
      <c r="E139" s="30"/>
      <c r="F139" s="30"/>
      <c r="G139" s="30"/>
      <c r="H139" s="30"/>
      <c r="I139" s="27"/>
      <c r="J139" s="27"/>
      <c r="K139" s="27"/>
      <c r="L139" s="27"/>
      <c r="M139" s="27"/>
      <c r="N139" s="27"/>
      <c r="O139" s="27"/>
      <c r="P139" s="27"/>
    </row>
    <row r="140" spans="1:16" s="29" customFormat="1" x14ac:dyDescent="0.25">
      <c r="A140" s="81"/>
      <c r="E140" s="30"/>
      <c r="F140" s="30"/>
      <c r="G140" s="30"/>
      <c r="H140" s="30"/>
      <c r="I140" s="27"/>
      <c r="J140" s="27"/>
      <c r="K140" s="27"/>
      <c r="L140" s="27"/>
      <c r="M140" s="27"/>
      <c r="N140" s="27"/>
      <c r="O140" s="27"/>
      <c r="P140" s="27"/>
    </row>
    <row r="141" spans="1:16" s="29" customFormat="1" x14ac:dyDescent="0.25">
      <c r="A141" s="81"/>
      <c r="E141" s="30"/>
      <c r="F141" s="30"/>
      <c r="G141" s="30"/>
      <c r="H141" s="30"/>
      <c r="I141" s="27"/>
      <c r="J141" s="27"/>
      <c r="K141" s="27"/>
      <c r="L141" s="27"/>
      <c r="M141" s="27"/>
      <c r="N141" s="27"/>
      <c r="O141" s="27"/>
      <c r="P141" s="27"/>
    </row>
    <row r="142" spans="1:16" s="29" customFormat="1" x14ac:dyDescent="0.25">
      <c r="A142" s="81"/>
      <c r="E142" s="30"/>
      <c r="F142" s="30"/>
      <c r="G142" s="30"/>
      <c r="H142" s="30"/>
      <c r="I142" s="27"/>
      <c r="J142" s="27"/>
      <c r="K142" s="27"/>
      <c r="L142" s="27"/>
      <c r="M142" s="27"/>
      <c r="N142" s="27"/>
      <c r="O142" s="27"/>
      <c r="P142" s="27"/>
    </row>
    <row r="143" spans="1:16" s="29" customFormat="1" x14ac:dyDescent="0.25">
      <c r="A143" s="81"/>
      <c r="E143" s="30"/>
      <c r="F143" s="30"/>
      <c r="G143" s="30"/>
      <c r="H143" s="30"/>
      <c r="I143" s="27"/>
      <c r="J143" s="27"/>
      <c r="K143" s="27"/>
      <c r="L143" s="27"/>
      <c r="M143" s="27"/>
      <c r="N143" s="27"/>
      <c r="O143" s="27"/>
      <c r="P143" s="27"/>
    </row>
    <row r="144" spans="1:16" s="29" customFormat="1" x14ac:dyDescent="0.25">
      <c r="A144" s="81"/>
      <c r="E144" s="30"/>
      <c r="F144" s="30"/>
      <c r="G144" s="30"/>
      <c r="H144" s="30"/>
      <c r="I144" s="27"/>
      <c r="J144" s="27"/>
      <c r="K144" s="27"/>
      <c r="L144" s="27"/>
      <c r="M144" s="27"/>
      <c r="N144" s="27"/>
      <c r="O144" s="27"/>
      <c r="P144" s="27"/>
    </row>
    <row r="145" spans="1:16" s="29" customFormat="1" x14ac:dyDescent="0.25">
      <c r="A145" s="81"/>
      <c r="E145" s="30"/>
      <c r="F145" s="30"/>
      <c r="G145" s="30"/>
      <c r="H145" s="30"/>
      <c r="I145" s="27"/>
      <c r="J145" s="27"/>
      <c r="K145" s="27"/>
      <c r="L145" s="27"/>
      <c r="M145" s="27"/>
      <c r="N145" s="27"/>
      <c r="O145" s="27"/>
      <c r="P145" s="27"/>
    </row>
    <row r="146" spans="1:16" s="29" customFormat="1" x14ac:dyDescent="0.25">
      <c r="A146" s="81"/>
      <c r="E146" s="30"/>
      <c r="F146" s="30"/>
      <c r="G146" s="30"/>
      <c r="H146" s="30"/>
      <c r="I146" s="27"/>
      <c r="J146" s="27"/>
      <c r="K146" s="27"/>
      <c r="L146" s="27"/>
      <c r="M146" s="27"/>
      <c r="N146" s="27"/>
      <c r="O146" s="27"/>
      <c r="P146" s="27"/>
    </row>
    <row r="147" spans="1:16" s="29" customFormat="1" x14ac:dyDescent="0.25">
      <c r="A147" s="81"/>
      <c r="E147" s="30"/>
      <c r="F147" s="30"/>
      <c r="G147" s="30"/>
      <c r="H147" s="30"/>
      <c r="I147" s="27"/>
      <c r="J147" s="27"/>
      <c r="K147" s="27"/>
      <c r="L147" s="27"/>
      <c r="M147" s="27"/>
      <c r="N147" s="27"/>
      <c r="O147" s="27"/>
      <c r="P147" s="27"/>
    </row>
    <row r="148" spans="1:16" s="29" customFormat="1" x14ac:dyDescent="0.25">
      <c r="A148" s="81"/>
      <c r="E148" s="30"/>
      <c r="F148" s="30"/>
      <c r="G148" s="30"/>
      <c r="H148" s="30"/>
      <c r="I148" s="27"/>
      <c r="J148" s="27"/>
      <c r="K148" s="27"/>
      <c r="L148" s="27"/>
      <c r="M148" s="27"/>
      <c r="N148" s="27"/>
      <c r="O148" s="27"/>
      <c r="P148" s="27"/>
    </row>
    <row r="149" spans="1:16" s="29" customFormat="1" x14ac:dyDescent="0.25">
      <c r="A149" s="81"/>
      <c r="E149" s="30"/>
      <c r="F149" s="30"/>
      <c r="G149" s="30"/>
      <c r="H149" s="30"/>
      <c r="I149" s="27"/>
      <c r="J149" s="27"/>
      <c r="K149" s="27"/>
      <c r="L149" s="27"/>
      <c r="M149" s="27"/>
      <c r="N149" s="27"/>
      <c r="O149" s="27"/>
      <c r="P149" s="27"/>
    </row>
    <row r="150" spans="1:16" s="29" customFormat="1" x14ac:dyDescent="0.25">
      <c r="A150" s="81"/>
      <c r="E150" s="30"/>
      <c r="F150" s="30"/>
      <c r="G150" s="30"/>
      <c r="H150" s="30"/>
      <c r="I150" s="27"/>
      <c r="J150" s="27"/>
      <c r="K150" s="27"/>
      <c r="L150" s="27"/>
      <c r="M150" s="27"/>
      <c r="N150" s="27"/>
      <c r="O150" s="27"/>
      <c r="P150" s="27"/>
    </row>
    <row r="151" spans="1:16" s="29" customFormat="1" x14ac:dyDescent="0.25">
      <c r="A151" s="81"/>
      <c r="E151" s="30"/>
      <c r="F151" s="30"/>
      <c r="G151" s="30"/>
      <c r="H151" s="30"/>
      <c r="I151" s="27"/>
      <c r="J151" s="27"/>
      <c r="K151" s="27"/>
      <c r="L151" s="27"/>
      <c r="M151" s="27"/>
      <c r="N151" s="27"/>
      <c r="O151" s="27"/>
      <c r="P151" s="27"/>
    </row>
    <row r="152" spans="1:16" s="29" customFormat="1" x14ac:dyDescent="0.25">
      <c r="A152" s="81"/>
      <c r="E152" s="30"/>
      <c r="F152" s="30"/>
      <c r="G152" s="30"/>
      <c r="H152" s="30"/>
      <c r="I152" s="27"/>
      <c r="J152" s="27"/>
      <c r="K152" s="27"/>
      <c r="L152" s="27"/>
      <c r="M152" s="27"/>
      <c r="N152" s="27"/>
      <c r="O152" s="27"/>
      <c r="P152" s="27"/>
    </row>
    <row r="153" spans="1:16" s="29" customFormat="1" x14ac:dyDescent="0.25">
      <c r="A153" s="81"/>
      <c r="E153" s="30"/>
      <c r="F153" s="30"/>
      <c r="G153" s="30"/>
      <c r="H153" s="30"/>
      <c r="I153" s="27"/>
      <c r="J153" s="27"/>
      <c r="K153" s="27"/>
      <c r="L153" s="27"/>
      <c r="M153" s="27"/>
      <c r="N153" s="27"/>
      <c r="O153" s="27"/>
      <c r="P153" s="27"/>
    </row>
    <row r="154" spans="1:16" s="29" customFormat="1" x14ac:dyDescent="0.25">
      <c r="A154" s="81"/>
      <c r="E154" s="30"/>
      <c r="F154" s="30"/>
      <c r="G154" s="30"/>
      <c r="H154" s="30"/>
      <c r="I154" s="27"/>
      <c r="J154" s="27"/>
      <c r="K154" s="27"/>
      <c r="L154" s="27"/>
      <c r="M154" s="27"/>
      <c r="N154" s="27"/>
      <c r="O154" s="27"/>
      <c r="P154" s="27"/>
    </row>
    <row r="155" spans="1:16" s="29" customFormat="1" x14ac:dyDescent="0.25">
      <c r="A155" s="81"/>
      <c r="E155" s="30"/>
      <c r="F155" s="30"/>
      <c r="G155" s="30"/>
      <c r="H155" s="30"/>
      <c r="I155" s="27"/>
      <c r="J155" s="27"/>
      <c r="K155" s="27"/>
      <c r="L155" s="27"/>
      <c r="M155" s="27"/>
      <c r="N155" s="27"/>
      <c r="O155" s="27"/>
      <c r="P155" s="27"/>
    </row>
    <row r="156" spans="1:16" s="29" customFormat="1" x14ac:dyDescent="0.25">
      <c r="A156" s="81"/>
      <c r="E156" s="30"/>
      <c r="F156" s="30"/>
      <c r="G156" s="30"/>
      <c r="H156" s="30"/>
      <c r="I156" s="27"/>
      <c r="J156" s="27"/>
      <c r="K156" s="27"/>
      <c r="L156" s="27"/>
      <c r="M156" s="27"/>
      <c r="N156" s="27"/>
      <c r="O156" s="27"/>
      <c r="P156" s="27"/>
    </row>
    <row r="157" spans="1:16" s="29" customFormat="1" x14ac:dyDescent="0.25">
      <c r="A157" s="81"/>
      <c r="E157" s="30"/>
      <c r="F157" s="30"/>
      <c r="G157" s="30"/>
      <c r="H157" s="30"/>
      <c r="I157" s="27"/>
      <c r="J157" s="27"/>
      <c r="K157" s="27"/>
      <c r="L157" s="27"/>
      <c r="M157" s="27"/>
      <c r="N157" s="27"/>
      <c r="O157" s="27"/>
      <c r="P157" s="27"/>
    </row>
    <row r="158" spans="1:16" s="29" customFormat="1" x14ac:dyDescent="0.25">
      <c r="A158" s="81"/>
      <c r="E158" s="30"/>
      <c r="F158" s="30"/>
      <c r="G158" s="30"/>
      <c r="H158" s="30"/>
      <c r="I158" s="27"/>
      <c r="J158" s="27"/>
      <c r="K158" s="27"/>
      <c r="L158" s="27"/>
      <c r="M158" s="27"/>
      <c r="N158" s="27"/>
      <c r="O158" s="27"/>
      <c r="P158" s="27"/>
    </row>
    <row r="159" spans="1:16" s="29" customFormat="1" x14ac:dyDescent="0.25">
      <c r="A159" s="81"/>
      <c r="E159" s="30"/>
      <c r="F159" s="30"/>
      <c r="G159" s="30"/>
      <c r="H159" s="30"/>
      <c r="I159" s="27"/>
      <c r="J159" s="27"/>
      <c r="K159" s="27"/>
      <c r="L159" s="27"/>
      <c r="M159" s="27"/>
      <c r="N159" s="27"/>
      <c r="O159" s="27"/>
      <c r="P159" s="27"/>
    </row>
    <row r="160" spans="1:16" s="29" customFormat="1" x14ac:dyDescent="0.25">
      <c r="A160" s="81"/>
      <c r="E160" s="30"/>
      <c r="F160" s="30"/>
      <c r="G160" s="30"/>
      <c r="H160" s="30"/>
      <c r="I160" s="27"/>
      <c r="J160" s="27"/>
      <c r="K160" s="27"/>
      <c r="L160" s="27"/>
      <c r="M160" s="27"/>
      <c r="N160" s="27"/>
      <c r="O160" s="27"/>
      <c r="P160" s="27"/>
    </row>
    <row r="161" spans="1:16" s="29" customFormat="1" x14ac:dyDescent="0.25">
      <c r="A161" s="81"/>
      <c r="E161" s="30"/>
      <c r="F161" s="30"/>
      <c r="G161" s="30"/>
      <c r="H161" s="30"/>
      <c r="I161" s="27"/>
      <c r="J161" s="27"/>
      <c r="K161" s="27"/>
      <c r="L161" s="27"/>
      <c r="M161" s="27"/>
      <c r="N161" s="27"/>
      <c r="O161" s="27"/>
      <c r="P161" s="27"/>
    </row>
    <row r="162" spans="1:16" s="29" customFormat="1" x14ac:dyDescent="0.25">
      <c r="A162" s="81"/>
      <c r="E162" s="30"/>
      <c r="F162" s="30"/>
      <c r="G162" s="30"/>
      <c r="H162" s="30"/>
      <c r="I162" s="27"/>
      <c r="J162" s="27"/>
      <c r="K162" s="27"/>
      <c r="L162" s="27"/>
      <c r="M162" s="27"/>
      <c r="N162" s="27"/>
      <c r="O162" s="27"/>
      <c r="P162" s="27"/>
    </row>
    <row r="163" spans="1:16" s="29" customFormat="1" x14ac:dyDescent="0.25">
      <c r="A163" s="81"/>
      <c r="E163" s="30"/>
      <c r="F163" s="30"/>
      <c r="G163" s="30"/>
      <c r="H163" s="30"/>
      <c r="I163" s="27"/>
      <c r="J163" s="27"/>
      <c r="K163" s="27"/>
      <c r="L163" s="27"/>
      <c r="M163" s="27"/>
      <c r="N163" s="27"/>
      <c r="O163" s="27"/>
      <c r="P163" s="27"/>
    </row>
  </sheetData>
  <dataConsolidate/>
  <printOptions horizontalCentered="1"/>
  <pageMargins left="0.25" right="0.25" top="0.75" bottom="0.75" header="0.3" footer="0.3"/>
  <pageSetup scale="2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8601-1834-4C30-A0A3-504E2AB4CF8D}">
  <sheetPr codeName="Sheet96">
    <tabColor indexed="42"/>
    <pageSetUpPr fitToPage="1"/>
  </sheetPr>
  <dimension ref="A1:AB36"/>
  <sheetViews>
    <sheetView zoomScale="90" zoomScaleNormal="90" workbookViewId="0"/>
  </sheetViews>
  <sheetFormatPr defaultColWidth="10.28515625" defaultRowHeight="15.75" x14ac:dyDescent="0.25"/>
  <cols>
    <col min="1" max="1" width="10.28515625" style="121"/>
    <col min="2" max="2" width="68.28515625" style="29" customWidth="1"/>
    <col min="3" max="3" width="21.85546875" style="29" customWidth="1"/>
    <col min="4" max="5" width="12.42578125" style="29" customWidth="1"/>
    <col min="6" max="7" width="12.42578125" style="30" customWidth="1"/>
    <col min="8" max="8" width="11.140625" style="30" customWidth="1"/>
    <col min="9" max="11" width="12.85546875" style="30" customWidth="1"/>
    <col min="12" max="12" width="12" style="30" bestFit="1" customWidth="1"/>
    <col min="13" max="13" width="11.140625" style="30" customWidth="1"/>
    <col min="14" max="16" width="12" style="30" bestFit="1" customWidth="1"/>
    <col min="17" max="17" width="10.5703125" style="30" customWidth="1"/>
    <col min="18" max="20" width="12" style="27" bestFit="1" customWidth="1"/>
    <col min="21" max="21" width="11.85546875" style="27" customWidth="1"/>
    <col min="22" max="25" width="12" style="27" customWidth="1"/>
    <col min="26" max="28" width="12" style="27" bestFit="1" customWidth="1"/>
    <col min="29" max="141" width="8.140625" style="27" customWidth="1"/>
    <col min="142" max="16384" width="10.28515625" style="27"/>
  </cols>
  <sheetData>
    <row r="1" spans="1:28" x14ac:dyDescent="0.25">
      <c r="B1" s="28" t="s">
        <v>7</v>
      </c>
      <c r="P1" s="27"/>
      <c r="Q1" s="27"/>
    </row>
    <row r="2" spans="1:28" x14ac:dyDescent="0.25">
      <c r="B2" s="28" t="s">
        <v>8</v>
      </c>
      <c r="P2" s="27"/>
      <c r="Q2" s="27"/>
    </row>
    <row r="3" spans="1:28" s="31" customFormat="1" x14ac:dyDescent="0.25">
      <c r="A3" s="121"/>
      <c r="B3" s="32" t="s">
        <v>9</v>
      </c>
      <c r="C3" s="34"/>
      <c r="D3" s="34"/>
      <c r="E3" s="34"/>
    </row>
    <row r="4" spans="1:28" s="31" customFormat="1" x14ac:dyDescent="0.25">
      <c r="A4" s="121"/>
      <c r="B4" s="35" t="s">
        <v>371</v>
      </c>
      <c r="C4" s="36"/>
      <c r="D4" s="36"/>
      <c r="E4" s="36"/>
    </row>
    <row r="5" spans="1:28" s="31" customFormat="1" x14ac:dyDescent="0.25">
      <c r="A5" s="121"/>
      <c r="B5" s="14" t="s">
        <v>372</v>
      </c>
      <c r="C5" s="36"/>
      <c r="D5" s="36"/>
      <c r="E5" s="36"/>
    </row>
    <row r="6" spans="1:28" s="31" customFormat="1" x14ac:dyDescent="0.25">
      <c r="A6" s="121"/>
      <c r="B6" s="36"/>
      <c r="C6" s="36"/>
      <c r="D6" s="36"/>
      <c r="E6" s="36"/>
    </row>
    <row r="7" spans="1:28" s="31" customFormat="1" ht="15.75" customHeight="1" x14ac:dyDescent="0.25">
      <c r="A7" s="121"/>
      <c r="B7" s="37" t="s">
        <v>36</v>
      </c>
      <c r="C7" s="29"/>
      <c r="D7" s="29"/>
      <c r="E7" s="29"/>
      <c r="F7" s="136"/>
      <c r="I7" s="39"/>
      <c r="J7" s="39"/>
      <c r="K7" s="39"/>
      <c r="L7" s="39"/>
      <c r="M7" s="39"/>
      <c r="N7" s="39"/>
      <c r="O7" s="39"/>
      <c r="P7" s="39"/>
      <c r="Q7" s="39"/>
    </row>
    <row r="8" spans="1:28" s="31" customFormat="1" x14ac:dyDescent="0.25">
      <c r="A8" s="121"/>
      <c r="B8" s="28"/>
      <c r="C8" s="38" t="s">
        <v>373</v>
      </c>
      <c r="D8" s="32" t="s">
        <v>204</v>
      </c>
      <c r="E8" s="28"/>
      <c r="F8" s="40"/>
      <c r="G8" s="40"/>
      <c r="H8" s="40"/>
      <c r="I8" s="40"/>
      <c r="J8" s="46"/>
      <c r="K8" s="39"/>
      <c r="L8" s="39"/>
      <c r="M8" s="45"/>
      <c r="N8" s="45"/>
      <c r="O8" s="45"/>
      <c r="P8" s="45"/>
      <c r="Q8" s="45"/>
      <c r="R8" s="46"/>
      <c r="S8" s="46"/>
      <c r="T8" s="46"/>
      <c r="U8" s="46"/>
      <c r="V8" s="46"/>
      <c r="W8" s="46"/>
      <c r="X8" s="46"/>
      <c r="Y8" s="46"/>
      <c r="Z8" s="46"/>
      <c r="AA8" s="46"/>
      <c r="AB8" s="46"/>
    </row>
    <row r="9" spans="1:28" s="31" customFormat="1" x14ac:dyDescent="0.25">
      <c r="A9" s="121"/>
      <c r="B9" s="29"/>
      <c r="C9" s="38" t="s">
        <v>374</v>
      </c>
      <c r="D9" s="270" t="s">
        <v>375</v>
      </c>
      <c r="E9" s="270"/>
      <c r="F9" s="271"/>
      <c r="G9" s="271"/>
      <c r="H9" s="33"/>
      <c r="I9" s="272" t="s">
        <v>376</v>
      </c>
      <c r="J9" s="272"/>
      <c r="K9" s="272"/>
      <c r="L9" s="272"/>
      <c r="M9" s="205"/>
      <c r="N9" s="273" t="s">
        <v>377</v>
      </c>
      <c r="O9" s="274"/>
      <c r="P9" s="274"/>
      <c r="Q9" s="45"/>
      <c r="R9" s="272" t="s">
        <v>378</v>
      </c>
      <c r="S9" s="275"/>
      <c r="T9" s="275"/>
      <c r="U9" s="81"/>
      <c r="V9" s="81"/>
      <c r="W9" s="206" t="s">
        <v>379</v>
      </c>
      <c r="X9" s="81"/>
      <c r="Y9" s="81"/>
      <c r="AA9" s="206" t="s">
        <v>380</v>
      </c>
      <c r="AB9" s="81"/>
    </row>
    <row r="10" spans="1:28" s="50" customFormat="1" ht="18.75" x14ac:dyDescent="0.3">
      <c r="A10" s="137"/>
      <c r="B10" s="51" t="s">
        <v>381</v>
      </c>
      <c r="C10" s="52"/>
      <c r="D10" s="53" t="s">
        <v>382</v>
      </c>
      <c r="E10" s="53" t="s">
        <v>383</v>
      </c>
      <c r="F10" s="53">
        <v>2019</v>
      </c>
      <c r="G10" s="207" t="s">
        <v>384</v>
      </c>
      <c r="H10" s="208"/>
      <c r="I10" s="209" t="s">
        <v>385</v>
      </c>
      <c r="J10" s="53" t="s">
        <v>386</v>
      </c>
      <c r="K10" s="53" t="s">
        <v>387</v>
      </c>
      <c r="L10" s="207" t="s">
        <v>41</v>
      </c>
      <c r="M10" s="208"/>
      <c r="N10" s="209" t="s">
        <v>42</v>
      </c>
      <c r="O10" s="53" t="s">
        <v>43</v>
      </c>
      <c r="P10" s="207" t="s">
        <v>44</v>
      </c>
      <c r="Q10" s="208"/>
      <c r="R10" s="209" t="s">
        <v>45</v>
      </c>
      <c r="S10" s="53" t="s">
        <v>46</v>
      </c>
      <c r="T10" s="53" t="s">
        <v>47</v>
      </c>
      <c r="U10" s="208"/>
      <c r="V10" s="209" t="s">
        <v>48</v>
      </c>
      <c r="W10" s="53" t="s">
        <v>49</v>
      </c>
      <c r="X10" s="53" t="s">
        <v>50</v>
      </c>
      <c r="Y10" s="208"/>
      <c r="Z10" s="53" t="s">
        <v>51</v>
      </c>
      <c r="AA10" s="53" t="s">
        <v>52</v>
      </c>
      <c r="AB10" s="210"/>
    </row>
    <row r="11" spans="1:28" x14ac:dyDescent="0.25">
      <c r="A11" s="33">
        <v>1</v>
      </c>
      <c r="B11" s="28" t="s">
        <v>388</v>
      </c>
      <c r="C11" s="38"/>
      <c r="D11" s="211">
        <v>3523784</v>
      </c>
      <c r="E11" s="211">
        <v>3548030</v>
      </c>
      <c r="F11" s="211">
        <v>3575729</v>
      </c>
      <c r="G11" s="211">
        <v>3722544</v>
      </c>
      <c r="H11" s="212"/>
      <c r="I11" s="211">
        <v>4011842</v>
      </c>
      <c r="J11" s="211">
        <v>4397926</v>
      </c>
      <c r="K11" s="211">
        <v>4755204</v>
      </c>
      <c r="L11" s="211">
        <v>4778144.7870668536</v>
      </c>
      <c r="M11" s="212"/>
      <c r="N11" s="213">
        <v>5327789.019400253</v>
      </c>
      <c r="O11" s="213">
        <v>5809003.8656464219</v>
      </c>
      <c r="P11" s="213">
        <v>6248253.8810475068</v>
      </c>
      <c r="Q11" s="214"/>
      <c r="R11" s="213">
        <v>6832383.2250557235</v>
      </c>
      <c r="S11" s="213">
        <v>7274181.8663843563</v>
      </c>
      <c r="T11" s="213">
        <v>7732321.8827822804</v>
      </c>
      <c r="U11" s="212"/>
      <c r="V11" s="213">
        <v>8182579.6489671366</v>
      </c>
      <c r="W11" s="213">
        <v>8692095.4496582504</v>
      </c>
      <c r="X11" s="213">
        <v>8941746.6150091812</v>
      </c>
      <c r="Y11" s="212"/>
      <c r="Z11" s="213">
        <v>9114089.8541995473</v>
      </c>
      <c r="AA11" s="213">
        <v>9280661.0518596787</v>
      </c>
      <c r="AB11" s="215"/>
    </row>
    <row r="12" spans="1:28" x14ac:dyDescent="0.25">
      <c r="A12" s="33">
        <v>2</v>
      </c>
      <c r="B12" s="28" t="s">
        <v>389</v>
      </c>
      <c r="C12" s="28"/>
      <c r="D12" s="184"/>
      <c r="E12" s="184"/>
      <c r="F12" s="55"/>
      <c r="G12" s="216"/>
      <c r="H12" s="212"/>
      <c r="I12" s="138"/>
      <c r="J12" s="55"/>
      <c r="K12" s="55"/>
      <c r="L12" s="216"/>
      <c r="M12" s="212"/>
      <c r="N12" s="138"/>
      <c r="O12" s="55"/>
      <c r="P12" s="216"/>
      <c r="Q12" s="214"/>
      <c r="R12" s="217"/>
      <c r="S12" s="55"/>
      <c r="T12" s="55"/>
      <c r="U12" s="212"/>
      <c r="V12" s="217"/>
      <c r="W12" s="55"/>
      <c r="X12" s="55"/>
      <c r="Y12" s="212"/>
      <c r="Z12" s="55"/>
      <c r="AA12" s="55"/>
      <c r="AB12" s="218"/>
    </row>
    <row r="13" spans="1:28" x14ac:dyDescent="0.25">
      <c r="A13" s="33">
        <v>3</v>
      </c>
      <c r="B13" s="28" t="s">
        <v>390</v>
      </c>
      <c r="C13" s="28"/>
      <c r="D13" s="219">
        <v>0.27</v>
      </c>
      <c r="E13" s="219">
        <v>0.28999999999999998</v>
      </c>
      <c r="F13" s="220">
        <v>0.31</v>
      </c>
      <c r="G13" s="221">
        <v>0.33</v>
      </c>
      <c r="H13" s="222"/>
      <c r="I13" s="223">
        <v>0.35749999999999998</v>
      </c>
      <c r="J13" s="220">
        <v>0.38500000000000001</v>
      </c>
      <c r="K13" s="220">
        <v>0.41249999999999998</v>
      </c>
      <c r="L13" s="221">
        <v>0.44</v>
      </c>
      <c r="M13" s="222"/>
      <c r="N13" s="223">
        <v>0.4667</v>
      </c>
      <c r="O13" s="220">
        <v>0.49330000000000002</v>
      </c>
      <c r="P13" s="221">
        <v>0.52</v>
      </c>
      <c r="Q13" s="222"/>
      <c r="R13" s="223">
        <v>0.54669999999999996</v>
      </c>
      <c r="S13" s="220">
        <v>0.57330000000000003</v>
      </c>
      <c r="T13" s="220">
        <v>0.6</v>
      </c>
      <c r="U13" s="222"/>
      <c r="V13" s="223">
        <v>0.6</v>
      </c>
      <c r="W13" s="220">
        <v>0.6</v>
      </c>
      <c r="X13" s="220">
        <v>0.6</v>
      </c>
      <c r="Y13" s="222"/>
      <c r="Z13" s="220">
        <v>0.6</v>
      </c>
      <c r="AA13" s="220">
        <v>0.6</v>
      </c>
      <c r="AB13" s="224"/>
    </row>
    <row r="14" spans="1:28" x14ac:dyDescent="0.25">
      <c r="A14" s="33">
        <v>4</v>
      </c>
      <c r="B14" s="28" t="s">
        <v>391</v>
      </c>
      <c r="C14" s="28"/>
      <c r="D14" s="276">
        <f>((D11-D12)*D13)+((E11-E12)*E13)+((F11-F12)*F13)+((G11-G12)*G13)</f>
        <v>4317265.8900000006</v>
      </c>
      <c r="E14" s="277"/>
      <c r="F14" s="277"/>
      <c r="G14" s="277"/>
      <c r="H14" s="225"/>
      <c r="I14" s="276">
        <f>((I11-I12)*I13)+((J11-J12)*J13)+((K11-K12)*K13)+((L11-L12)*L13)</f>
        <v>7191340.3813094152</v>
      </c>
      <c r="J14" s="277"/>
      <c r="K14" s="277"/>
      <c r="L14" s="277"/>
      <c r="M14" s="225"/>
      <c r="N14" s="278">
        <f>(((N11-N12)*N13)+((O11-O12)*O13)+((P11-P12)*P13))</f>
        <v>8601152.7604221813</v>
      </c>
      <c r="O14" s="279"/>
      <c r="P14" s="279"/>
      <c r="Q14" s="225"/>
      <c r="R14" s="279">
        <f>(((R11-R12)*R13)+((S11-S12)*S13)+((T11-T12)*T13))</f>
        <v>12544945.502805483</v>
      </c>
      <c r="S14" s="279"/>
      <c r="T14" s="280"/>
      <c r="U14" s="225"/>
      <c r="V14" s="262">
        <f>((V11-V12)*V13)+((W11-W12)*W13)+((X11-X12)*X13)</f>
        <v>15489853.028180741</v>
      </c>
      <c r="W14" s="264"/>
      <c r="X14" s="263"/>
      <c r="Y14" s="225"/>
      <c r="Z14" s="262">
        <f>((Z11-Z12)*Z13)+((AA11-AA12)*AA13)</f>
        <v>11036850.543635536</v>
      </c>
      <c r="AA14" s="263"/>
      <c r="AB14" s="226"/>
    </row>
    <row r="15" spans="1:28" x14ac:dyDescent="0.25">
      <c r="A15" s="33"/>
      <c r="B15" s="28"/>
      <c r="C15" s="28"/>
      <c r="D15" s="227"/>
      <c r="E15" s="228"/>
      <c r="F15" s="70"/>
      <c r="G15" s="70"/>
      <c r="H15" s="229"/>
      <c r="I15" s="70"/>
      <c r="J15" s="70"/>
      <c r="K15" s="70"/>
      <c r="L15" s="70"/>
      <c r="M15" s="229"/>
      <c r="N15" s="70"/>
      <c r="O15" s="70"/>
      <c r="P15" s="70"/>
      <c r="Q15" s="229"/>
      <c r="R15" s="70"/>
      <c r="S15" s="70"/>
      <c r="T15" s="230"/>
      <c r="U15" s="229"/>
      <c r="V15" s="70"/>
      <c r="W15" s="70"/>
      <c r="X15" s="230"/>
      <c r="Y15" s="229"/>
      <c r="Z15" s="70"/>
      <c r="AA15" s="230"/>
      <c r="AB15" s="231"/>
    </row>
    <row r="16" spans="1:28" x14ac:dyDescent="0.25">
      <c r="A16" s="33"/>
      <c r="B16" s="232" t="s">
        <v>392</v>
      </c>
      <c r="C16" s="28"/>
      <c r="D16" s="233"/>
      <c r="E16" s="234"/>
      <c r="F16" s="229"/>
      <c r="G16" s="229"/>
      <c r="H16" s="229"/>
      <c r="I16" s="229"/>
      <c r="J16" s="229"/>
      <c r="K16" s="229"/>
      <c r="L16" s="229"/>
      <c r="M16" s="229"/>
      <c r="N16" s="229"/>
      <c r="O16" s="229"/>
      <c r="P16" s="229"/>
      <c r="Q16" s="229"/>
      <c r="R16" s="229"/>
      <c r="S16" s="229"/>
      <c r="T16" s="235"/>
      <c r="U16" s="229"/>
      <c r="V16" s="229"/>
      <c r="W16" s="229"/>
      <c r="X16" s="235"/>
      <c r="Y16" s="229"/>
      <c r="Z16" s="229"/>
      <c r="AA16" s="235"/>
      <c r="AB16" s="231"/>
    </row>
    <row r="17" spans="1:28" ht="31.5" x14ac:dyDescent="0.25">
      <c r="A17" s="33">
        <v>5</v>
      </c>
      <c r="B17" s="28" t="s">
        <v>393</v>
      </c>
      <c r="C17" s="129">
        <v>987880</v>
      </c>
      <c r="D17" s="236"/>
      <c r="E17" s="237"/>
      <c r="F17" s="238"/>
      <c r="G17" s="238"/>
      <c r="H17" s="239">
        <v>2375706</v>
      </c>
      <c r="I17" s="238"/>
      <c r="J17" s="238"/>
      <c r="K17" s="238"/>
      <c r="L17" s="238"/>
      <c r="M17" s="239">
        <f>H17+SUM(I22:L22)</f>
        <v>1115427.050590585</v>
      </c>
      <c r="N17" s="238"/>
      <c r="O17" s="238"/>
      <c r="P17" s="238"/>
      <c r="Q17" s="239">
        <f>M17+SUM(N22:P22)</f>
        <v>1915326.849468404</v>
      </c>
      <c r="R17" s="238"/>
      <c r="S17" s="238"/>
      <c r="T17" s="238"/>
      <c r="U17" s="239">
        <f>Q17+SUM(R22:T22)</f>
        <v>4760023.414822923</v>
      </c>
      <c r="V17" s="238"/>
      <c r="W17" s="238"/>
      <c r="X17" s="238"/>
      <c r="Y17" s="239">
        <f>U17+SUM(V22:X22)</f>
        <v>9723996.3013921827</v>
      </c>
      <c r="Z17" s="238"/>
      <c r="AA17" s="238"/>
      <c r="AB17" s="239">
        <f>Y17+SUM(Z22:AA22)</f>
        <v>13637976.198366646</v>
      </c>
    </row>
    <row r="18" spans="1:28" x14ac:dyDescent="0.25">
      <c r="A18" s="33">
        <v>6</v>
      </c>
      <c r="B18" s="28" t="s">
        <v>394</v>
      </c>
      <c r="C18" s="28"/>
      <c r="D18" s="240">
        <v>2417033</v>
      </c>
      <c r="E18" s="240">
        <v>1223495</v>
      </c>
      <c r="F18" s="240">
        <v>1405216</v>
      </c>
      <c r="G18" s="240">
        <v>1191658</v>
      </c>
      <c r="H18" s="225"/>
      <c r="I18" s="240">
        <v>1270167</v>
      </c>
      <c r="J18" s="240">
        <v>1474984</v>
      </c>
      <c r="K18" s="240">
        <v>1414493</v>
      </c>
      <c r="L18" s="240">
        <v>1607516.4319000002</v>
      </c>
      <c r="M18" s="225"/>
      <c r="N18" s="240">
        <v>1788263.19964</v>
      </c>
      <c r="O18" s="240">
        <v>3677864.9397299998</v>
      </c>
      <c r="P18" s="240">
        <v>3934924.4199300003</v>
      </c>
      <c r="Q18" s="225"/>
      <c r="R18" s="240">
        <v>4380982.5121099995</v>
      </c>
      <c r="S18" s="240">
        <v>5022499.76657</v>
      </c>
      <c r="T18" s="240">
        <v>5986159.7894800007</v>
      </c>
      <c r="U18" s="241"/>
      <c r="V18" s="240">
        <v>6286754.8742900006</v>
      </c>
      <c r="W18" s="240">
        <v>6933900.2067899993</v>
      </c>
      <c r="X18" s="240">
        <v>7233170.8336699996</v>
      </c>
      <c r="Y18" s="241"/>
      <c r="Z18" s="240">
        <v>7331290.7333500003</v>
      </c>
      <c r="AA18" s="240">
        <v>7619539.7072599996</v>
      </c>
      <c r="AB18" s="215"/>
    </row>
    <row r="19" spans="1:28" x14ac:dyDescent="0.25">
      <c r="A19" s="33" t="s">
        <v>395</v>
      </c>
      <c r="B19" s="28" t="s">
        <v>396</v>
      </c>
      <c r="C19" s="28"/>
      <c r="D19" s="242">
        <v>2417033</v>
      </c>
      <c r="E19" s="242">
        <v>1223495</v>
      </c>
      <c r="F19" s="242">
        <v>567928</v>
      </c>
      <c r="G19" s="242">
        <v>0</v>
      </c>
      <c r="H19" s="225"/>
      <c r="I19" s="242">
        <v>1270167</v>
      </c>
      <c r="J19" s="242">
        <v>1474984</v>
      </c>
      <c r="K19" s="242">
        <v>1414493</v>
      </c>
      <c r="L19" s="242">
        <v>1607516.4319000002</v>
      </c>
      <c r="M19" s="225"/>
      <c r="N19" s="242">
        <v>1788263.19964</v>
      </c>
      <c r="O19" s="242">
        <v>3677864.9397299998</v>
      </c>
      <c r="P19" s="242">
        <v>3135024.6210521813</v>
      </c>
      <c r="Q19" s="225"/>
      <c r="R19" s="242">
        <v>4380982.5121099995</v>
      </c>
      <c r="S19" s="242">
        <v>5022499.76657</v>
      </c>
      <c r="T19" s="242">
        <v>3141463.2241254821</v>
      </c>
      <c r="U19" s="212"/>
      <c r="V19" s="242">
        <v>6286754.8742900006</v>
      </c>
      <c r="W19" s="242">
        <v>6933900.2067899993</v>
      </c>
      <c r="X19" s="242">
        <v>2269197.9471007399</v>
      </c>
      <c r="Y19" s="212"/>
      <c r="Z19" s="242">
        <v>7331290.7333500003</v>
      </c>
      <c r="AA19" s="242">
        <v>3705559.8102855356</v>
      </c>
      <c r="AB19" s="215"/>
    </row>
    <row r="20" spans="1:28" x14ac:dyDescent="0.25">
      <c r="A20" s="33">
        <v>7</v>
      </c>
      <c r="B20" s="28" t="s">
        <v>397</v>
      </c>
      <c r="C20" s="28"/>
      <c r="D20" s="242"/>
      <c r="E20" s="242"/>
      <c r="F20" s="242"/>
      <c r="G20" s="242"/>
      <c r="H20" s="225"/>
      <c r="I20" s="242"/>
      <c r="J20" s="242"/>
      <c r="K20" s="242"/>
      <c r="L20" s="242"/>
      <c r="M20" s="225"/>
      <c r="N20" s="242"/>
      <c r="O20" s="242"/>
      <c r="P20" s="242"/>
      <c r="Q20" s="225"/>
      <c r="R20" s="242"/>
      <c r="S20" s="242"/>
      <c r="T20" s="242"/>
      <c r="U20" s="212"/>
      <c r="V20" s="242"/>
      <c r="W20" s="242"/>
      <c r="X20" s="242"/>
      <c r="Y20" s="212"/>
      <c r="Z20" s="242"/>
      <c r="AA20" s="242"/>
      <c r="AB20" s="215"/>
    </row>
    <row r="21" spans="1:28" x14ac:dyDescent="0.25">
      <c r="A21" s="33" t="s">
        <v>398</v>
      </c>
      <c r="B21" s="28" t="s">
        <v>399</v>
      </c>
      <c r="C21" s="28"/>
      <c r="D21" s="242"/>
      <c r="E21" s="242"/>
      <c r="F21" s="242"/>
      <c r="G21" s="242"/>
      <c r="H21" s="225"/>
      <c r="I21" s="242"/>
      <c r="J21" s="242"/>
      <c r="K21" s="242">
        <v>765411.67499999981</v>
      </c>
      <c r="L21" s="242">
        <v>494867.2744094152</v>
      </c>
      <c r="M21" s="225"/>
      <c r="N21" s="242"/>
      <c r="O21" s="242"/>
      <c r="P21" s="242"/>
      <c r="Q21" s="225"/>
      <c r="R21" s="242"/>
      <c r="S21" s="242"/>
      <c r="T21" s="242"/>
      <c r="U21" s="222"/>
      <c r="V21" s="242"/>
      <c r="W21" s="242"/>
      <c r="X21" s="242"/>
      <c r="Y21" s="222"/>
      <c r="Z21" s="242"/>
      <c r="AA21" s="242"/>
      <c r="AB21" s="215"/>
    </row>
    <row r="22" spans="1:28" x14ac:dyDescent="0.25">
      <c r="A22" s="33">
        <v>8</v>
      </c>
      <c r="B22" s="28" t="s">
        <v>400</v>
      </c>
      <c r="C22" s="28"/>
      <c r="D22" s="243">
        <f>D20-D21+D18-D19</f>
        <v>0</v>
      </c>
      <c r="E22" s="243">
        <f t="shared" ref="E22:T22" si="0">E20-E21+E18-E19</f>
        <v>0</v>
      </c>
      <c r="F22" s="243">
        <f t="shared" si="0"/>
        <v>837288</v>
      </c>
      <c r="G22" s="243">
        <f>G20-G21+G18-G19</f>
        <v>1191658</v>
      </c>
      <c r="H22" s="225"/>
      <c r="I22" s="243">
        <f>I20-I21+I18-I19</f>
        <v>0</v>
      </c>
      <c r="J22" s="243">
        <f t="shared" si="0"/>
        <v>0</v>
      </c>
      <c r="K22" s="243">
        <f>K20-K21+K18-K19</f>
        <v>-765411.67499999981</v>
      </c>
      <c r="L22" s="243">
        <f>L20-L21+L18-L19</f>
        <v>-494867.2744094152</v>
      </c>
      <c r="M22" s="225"/>
      <c r="N22" s="243">
        <f t="shared" si="0"/>
        <v>0</v>
      </c>
      <c r="O22" s="243">
        <f t="shared" si="0"/>
        <v>0</v>
      </c>
      <c r="P22" s="243">
        <f>P20-P21+P18-P19</f>
        <v>799899.79887781898</v>
      </c>
      <c r="Q22" s="225"/>
      <c r="R22" s="243">
        <f t="shared" si="0"/>
        <v>0</v>
      </c>
      <c r="S22" s="243">
        <f t="shared" si="0"/>
        <v>0</v>
      </c>
      <c r="T22" s="243">
        <f t="shared" si="0"/>
        <v>2844696.5653545186</v>
      </c>
      <c r="U22" s="225"/>
      <c r="V22" s="243">
        <f>V20-V21+V18-V19</f>
        <v>0</v>
      </c>
      <c r="W22" s="243">
        <f t="shared" ref="W22:AA22" si="1">W20-W21+W18-W19</f>
        <v>0</v>
      </c>
      <c r="X22" s="243">
        <f t="shared" si="1"/>
        <v>4963972.8865692597</v>
      </c>
      <c r="Y22" s="225"/>
      <c r="Z22" s="243">
        <f t="shared" si="1"/>
        <v>0</v>
      </c>
      <c r="AA22" s="211">
        <f t="shared" si="1"/>
        <v>3913979.8969744639</v>
      </c>
      <c r="AB22" s="215"/>
    </row>
    <row r="23" spans="1:28" x14ac:dyDescent="0.25">
      <c r="A23" s="33"/>
      <c r="B23" s="28"/>
      <c r="C23" s="28"/>
      <c r="D23" s="227"/>
      <c r="E23" s="228"/>
      <c r="F23" s="70"/>
      <c r="G23" s="70"/>
      <c r="H23" s="229"/>
      <c r="I23" s="70"/>
      <c r="J23" s="70"/>
      <c r="K23" s="70"/>
      <c r="L23" s="70"/>
      <c r="M23" s="229"/>
      <c r="N23" s="70"/>
      <c r="O23" s="70"/>
      <c r="P23" s="70"/>
      <c r="Q23" s="229"/>
      <c r="R23" s="70"/>
      <c r="S23" s="70"/>
      <c r="T23" s="230"/>
      <c r="U23" s="229"/>
      <c r="V23" s="70"/>
      <c r="W23" s="70"/>
      <c r="X23" s="230"/>
      <c r="Y23" s="229"/>
      <c r="Z23" s="70"/>
      <c r="AA23" s="230"/>
      <c r="AB23" s="231"/>
    </row>
    <row r="24" spans="1:28" x14ac:dyDescent="0.25">
      <c r="A24" s="33"/>
      <c r="B24" s="232" t="s">
        <v>401</v>
      </c>
      <c r="C24" s="28"/>
      <c r="D24" s="233"/>
      <c r="E24" s="234"/>
      <c r="F24" s="229"/>
      <c r="G24" s="229"/>
      <c r="H24" s="229"/>
      <c r="I24" s="229"/>
      <c r="J24" s="229"/>
      <c r="K24" s="229"/>
      <c r="L24" s="229"/>
      <c r="M24" s="229"/>
      <c r="N24" s="229"/>
      <c r="O24" s="229"/>
      <c r="P24" s="229"/>
      <c r="Q24" s="229"/>
      <c r="R24" s="229"/>
      <c r="S24" s="229"/>
      <c r="T24" s="235"/>
      <c r="U24" s="229"/>
      <c r="V24" s="229"/>
      <c r="W24" s="229"/>
      <c r="X24" s="235"/>
      <c r="Y24" s="229"/>
      <c r="Z24" s="229"/>
      <c r="AA24" s="235"/>
      <c r="AB24" s="231"/>
    </row>
    <row r="25" spans="1:28" ht="31.5" x14ac:dyDescent="0.25">
      <c r="A25" s="33">
        <v>9</v>
      </c>
      <c r="B25" s="28" t="s">
        <v>393</v>
      </c>
      <c r="C25" s="129">
        <v>0</v>
      </c>
      <c r="D25" s="236"/>
      <c r="E25" s="237"/>
      <c r="F25" s="238"/>
      <c r="G25" s="238"/>
      <c r="H25" s="239">
        <f>C25+SUM(D28:G28)</f>
        <v>0</v>
      </c>
      <c r="I25" s="238"/>
      <c r="J25" s="238"/>
      <c r="K25" s="238"/>
      <c r="L25" s="238"/>
      <c r="M25" s="239">
        <f>H25+SUM(I28:L28)</f>
        <v>0</v>
      </c>
      <c r="N25" s="238"/>
      <c r="O25" s="238"/>
      <c r="P25" s="238"/>
      <c r="Q25" s="239">
        <f>M25+SUM(N28:P28)</f>
        <v>0</v>
      </c>
      <c r="R25" s="238"/>
      <c r="S25" s="238"/>
      <c r="T25" s="238"/>
      <c r="U25" s="239">
        <f>Q25+SUM(R28:T28)</f>
        <v>0</v>
      </c>
      <c r="V25" s="238"/>
      <c r="W25" s="238"/>
      <c r="X25" s="238"/>
      <c r="Y25" s="239">
        <f>U25+SUM(V28:X28)</f>
        <v>0</v>
      </c>
      <c r="Z25" s="238"/>
      <c r="AA25" s="238"/>
      <c r="AB25" s="239">
        <f>Y25+SUM(Z28:AA28)</f>
        <v>0</v>
      </c>
    </row>
    <row r="26" spans="1:28" x14ac:dyDescent="0.25">
      <c r="A26" s="33">
        <v>10</v>
      </c>
      <c r="B26" s="28" t="s">
        <v>402</v>
      </c>
      <c r="C26" s="28"/>
      <c r="D26" s="244">
        <v>70000</v>
      </c>
      <c r="E26" s="244">
        <v>38807</v>
      </c>
      <c r="F26" s="245">
        <v>0</v>
      </c>
      <c r="G26" s="246">
        <v>0</v>
      </c>
      <c r="H26" s="225"/>
      <c r="I26" s="247">
        <v>25000</v>
      </c>
      <c r="J26" s="245">
        <v>5901</v>
      </c>
      <c r="K26" s="245">
        <v>133000</v>
      </c>
      <c r="L26" s="246"/>
      <c r="M26" s="225"/>
      <c r="N26" s="113"/>
      <c r="O26" s="166"/>
      <c r="P26" s="248"/>
      <c r="Q26" s="225"/>
      <c r="R26" s="113"/>
      <c r="S26" s="166"/>
      <c r="T26" s="166"/>
      <c r="U26" s="241"/>
      <c r="V26" s="113"/>
      <c r="W26" s="166"/>
      <c r="X26" s="166"/>
      <c r="Y26" s="241"/>
      <c r="Z26" s="166"/>
      <c r="AA26" s="166"/>
      <c r="AB26" s="231"/>
    </row>
    <row r="27" spans="1:28" x14ac:dyDescent="0.25">
      <c r="A27" s="33">
        <v>11</v>
      </c>
      <c r="B27" s="28" t="s">
        <v>403</v>
      </c>
      <c r="C27" s="28"/>
      <c r="D27" s="244">
        <v>70000</v>
      </c>
      <c r="E27" s="244">
        <v>38807</v>
      </c>
      <c r="F27" s="245">
        <v>0</v>
      </c>
      <c r="G27" s="246">
        <v>0</v>
      </c>
      <c r="H27" s="225"/>
      <c r="I27" s="244">
        <v>25000</v>
      </c>
      <c r="J27" s="244">
        <v>5901</v>
      </c>
      <c r="K27" s="244">
        <v>133000</v>
      </c>
      <c r="L27" s="244"/>
      <c r="M27" s="225"/>
      <c r="N27" s="244"/>
      <c r="O27" s="244"/>
      <c r="P27" s="244"/>
      <c r="Q27" s="225"/>
      <c r="R27" s="244"/>
      <c r="S27" s="244"/>
      <c r="T27" s="244"/>
      <c r="U27" s="212"/>
      <c r="V27" s="244"/>
      <c r="W27" s="244"/>
      <c r="X27" s="244"/>
      <c r="Y27" s="212"/>
      <c r="Z27" s="244"/>
      <c r="AA27" s="244"/>
      <c r="AB27" s="141"/>
    </row>
    <row r="28" spans="1:28" x14ac:dyDescent="0.25">
      <c r="A28" s="33">
        <v>12</v>
      </c>
      <c r="B28" s="28" t="s">
        <v>404</v>
      </c>
      <c r="C28" s="28"/>
      <c r="D28" s="243">
        <f>D26-D27</f>
        <v>0</v>
      </c>
      <c r="E28" s="243">
        <f t="shared" ref="E28:P28" si="2">E26-E27</f>
        <v>0</v>
      </c>
      <c r="F28" s="243">
        <f>F26-F27</f>
        <v>0</v>
      </c>
      <c r="G28" s="243">
        <f t="shared" si="2"/>
        <v>0</v>
      </c>
      <c r="H28" s="229"/>
      <c r="I28" s="243">
        <f t="shared" si="2"/>
        <v>0</v>
      </c>
      <c r="J28" s="243">
        <f t="shared" si="2"/>
        <v>0</v>
      </c>
      <c r="K28" s="243">
        <f t="shared" si="2"/>
        <v>0</v>
      </c>
      <c r="L28" s="243">
        <f t="shared" si="2"/>
        <v>0</v>
      </c>
      <c r="M28" s="229"/>
      <c r="N28" s="243">
        <f t="shared" si="2"/>
        <v>0</v>
      </c>
      <c r="O28" s="243">
        <f t="shared" si="2"/>
        <v>0</v>
      </c>
      <c r="P28" s="243">
        <f t="shared" si="2"/>
        <v>0</v>
      </c>
      <c r="Q28" s="229"/>
      <c r="R28" s="243">
        <f t="shared" ref="R28:T28" si="3">R26-R27</f>
        <v>0</v>
      </c>
      <c r="S28" s="243">
        <f t="shared" si="3"/>
        <v>0</v>
      </c>
      <c r="T28" s="243">
        <f t="shared" si="3"/>
        <v>0</v>
      </c>
      <c r="U28" s="212"/>
      <c r="V28" s="243">
        <f>V26-V27</f>
        <v>0</v>
      </c>
      <c r="W28" s="243">
        <f t="shared" ref="W28:AA28" si="4">W26-W27</f>
        <v>0</v>
      </c>
      <c r="X28" s="243">
        <f t="shared" si="4"/>
        <v>0</v>
      </c>
      <c r="Y28" s="212"/>
      <c r="Z28" s="243">
        <f t="shared" si="4"/>
        <v>0</v>
      </c>
      <c r="AA28" s="211">
        <f t="shared" si="4"/>
        <v>0</v>
      </c>
      <c r="AB28" s="215"/>
    </row>
    <row r="29" spans="1:28" x14ac:dyDescent="0.25">
      <c r="A29" s="33"/>
      <c r="B29" s="28"/>
      <c r="C29" s="28"/>
      <c r="D29" s="249"/>
      <c r="E29" s="250"/>
      <c r="F29" s="144"/>
      <c r="G29" s="144"/>
      <c r="H29" s="229"/>
      <c r="I29" s="144"/>
      <c r="J29" s="144"/>
      <c r="K29" s="144"/>
      <c r="L29" s="144"/>
      <c r="M29" s="229"/>
      <c r="N29" s="144"/>
      <c r="O29" s="144"/>
      <c r="P29" s="144"/>
      <c r="Q29" s="229"/>
      <c r="R29" s="144"/>
      <c r="S29" s="144"/>
      <c r="T29" s="251"/>
      <c r="U29" s="252"/>
      <c r="V29" s="144"/>
      <c r="W29" s="144"/>
      <c r="X29" s="251"/>
      <c r="Y29" s="252"/>
      <c r="Z29" s="144"/>
      <c r="AA29" s="251"/>
      <c r="AB29" s="231"/>
    </row>
    <row r="30" spans="1:28" ht="31.5" x14ac:dyDescent="0.25">
      <c r="A30" s="33">
        <v>13</v>
      </c>
      <c r="B30" s="28" t="s">
        <v>405</v>
      </c>
      <c r="C30" s="28"/>
      <c r="D30" s="265">
        <f>SUM(D19:G19)+SUM(D21:G21)+SUM(D27:G27)</f>
        <v>4317263</v>
      </c>
      <c r="E30" s="266"/>
      <c r="F30" s="266"/>
      <c r="G30" s="266"/>
      <c r="H30" s="225"/>
      <c r="I30" s="265">
        <f>SUM(I19:L19)+SUM(I21:L21)+SUM(I27:L27)</f>
        <v>7191340.3813094152</v>
      </c>
      <c r="J30" s="266"/>
      <c r="K30" s="266"/>
      <c r="L30" s="266"/>
      <c r="M30" s="225"/>
      <c r="N30" s="265">
        <f>SUM(N19:P19)+SUM(N21:P21)+SUM(N27:P27)</f>
        <v>8601152.7604221813</v>
      </c>
      <c r="O30" s="266"/>
      <c r="P30" s="266"/>
      <c r="Q30" s="225"/>
      <c r="R30" s="265">
        <f>SUM(R19:T19)+SUM(R21:T21)+SUM(R27:T27)</f>
        <v>12544945.502805483</v>
      </c>
      <c r="S30" s="266"/>
      <c r="T30" s="266"/>
      <c r="U30" s="253"/>
      <c r="V30" s="262">
        <f>SUM(V19:X19)+SUM(V21:X21)+SUM(V27:X27)</f>
        <v>15489853.028180741</v>
      </c>
      <c r="W30" s="264"/>
      <c r="X30" s="263"/>
      <c r="Y30" s="253"/>
      <c r="Z30" s="262">
        <f>SUM(Z19:AA19)+SUM(Z21:AA21)+SUM(Z27:AA27)</f>
        <v>11036850.543635536</v>
      </c>
      <c r="AA30" s="263"/>
      <c r="AB30" s="226"/>
    </row>
    <row r="31" spans="1:28" x14ac:dyDescent="0.25">
      <c r="A31" s="33"/>
      <c r="B31" s="28"/>
      <c r="C31" s="28"/>
      <c r="D31" s="249"/>
      <c r="E31" s="250"/>
      <c r="F31" s="144"/>
      <c r="G31" s="144"/>
      <c r="H31" s="229"/>
      <c r="I31" s="144"/>
      <c r="J31" s="144"/>
      <c r="K31" s="144"/>
      <c r="L31" s="144"/>
      <c r="M31" s="229"/>
      <c r="N31" s="144"/>
      <c r="O31" s="144"/>
      <c r="P31" s="144"/>
      <c r="Q31" s="229"/>
      <c r="R31" s="144"/>
      <c r="S31" s="144"/>
      <c r="T31" s="251"/>
      <c r="U31" s="229"/>
      <c r="V31" s="144"/>
      <c r="W31" s="144"/>
      <c r="X31" s="251"/>
      <c r="Y31" s="229"/>
      <c r="Z31" s="144"/>
      <c r="AA31" s="251"/>
      <c r="AB31" s="231"/>
    </row>
    <row r="32" spans="1:28" x14ac:dyDescent="0.25">
      <c r="A32" s="33">
        <v>14</v>
      </c>
      <c r="B32" s="28" t="s">
        <v>406</v>
      </c>
      <c r="C32" s="28"/>
      <c r="D32" s="267">
        <f>D30-D14</f>
        <v>-2.8900000005960464</v>
      </c>
      <c r="E32" s="268"/>
      <c r="F32" s="268"/>
      <c r="G32" s="268"/>
      <c r="H32" s="225"/>
      <c r="I32" s="267">
        <f>I30-I14</f>
        <v>0</v>
      </c>
      <c r="J32" s="268"/>
      <c r="K32" s="268"/>
      <c r="L32" s="268"/>
      <c r="M32" s="225"/>
      <c r="N32" s="269">
        <f>N30-N14</f>
        <v>0</v>
      </c>
      <c r="O32" s="269"/>
      <c r="P32" s="269"/>
      <c r="Q32" s="225"/>
      <c r="R32" s="262">
        <f>R30-R14</f>
        <v>0</v>
      </c>
      <c r="S32" s="264"/>
      <c r="T32" s="263"/>
      <c r="U32" s="229"/>
      <c r="V32" s="262">
        <f>V30-V14</f>
        <v>0</v>
      </c>
      <c r="W32" s="264"/>
      <c r="X32" s="263"/>
      <c r="Y32" s="229"/>
      <c r="Z32" s="262">
        <f>Z30-Z14</f>
        <v>0</v>
      </c>
      <c r="AA32" s="263"/>
      <c r="AB32" s="226"/>
    </row>
    <row r="33" spans="1:28" x14ac:dyDescent="0.25">
      <c r="A33" s="142"/>
      <c r="B33" s="67"/>
      <c r="C33" s="143"/>
      <c r="D33" s="143"/>
      <c r="E33" s="143"/>
      <c r="F33" s="144"/>
      <c r="G33" s="144"/>
      <c r="H33" s="238"/>
      <c r="I33" s="144"/>
      <c r="J33" s="144"/>
      <c r="K33" s="144"/>
      <c r="L33" s="144"/>
      <c r="M33" s="238"/>
      <c r="N33" s="144"/>
      <c r="O33" s="144"/>
      <c r="P33" s="145"/>
      <c r="Q33" s="254"/>
      <c r="R33" s="145"/>
      <c r="S33" s="145"/>
      <c r="T33" s="146"/>
      <c r="U33" s="255"/>
      <c r="V33" s="145"/>
      <c r="W33" s="145"/>
      <c r="X33" s="146"/>
      <c r="Y33" s="255"/>
      <c r="Z33" s="145"/>
      <c r="AA33" s="146"/>
      <c r="AB33" s="256"/>
    </row>
    <row r="34" spans="1:28" s="29" customFormat="1" x14ac:dyDescent="0.25">
      <c r="A34" s="81"/>
      <c r="F34" s="30"/>
      <c r="G34" s="30"/>
      <c r="H34" s="30"/>
      <c r="I34" s="30"/>
      <c r="J34" s="30"/>
      <c r="K34" s="30"/>
      <c r="L34" s="30"/>
      <c r="M34" s="30"/>
      <c r="N34" s="30"/>
      <c r="O34" s="30"/>
      <c r="P34" s="30"/>
      <c r="Q34" s="30"/>
      <c r="R34" s="27"/>
      <c r="S34" s="27"/>
      <c r="T34" s="27"/>
      <c r="U34" s="27"/>
      <c r="V34" s="27"/>
      <c r="W34" s="27"/>
      <c r="X34" s="27"/>
      <c r="Y34" s="27"/>
      <c r="Z34" s="27"/>
      <c r="AA34" s="27"/>
      <c r="AB34" s="27"/>
    </row>
    <row r="35" spans="1:28" s="29" customFormat="1" x14ac:dyDescent="0.25">
      <c r="A35" s="81"/>
      <c r="F35" s="30"/>
      <c r="G35" s="30"/>
      <c r="H35" s="30"/>
      <c r="I35" s="30"/>
      <c r="J35" s="30"/>
      <c r="K35" s="30"/>
      <c r="L35" s="30"/>
      <c r="M35" s="30"/>
      <c r="N35" s="30"/>
      <c r="O35" s="30"/>
      <c r="P35" s="30"/>
      <c r="Q35" s="30"/>
      <c r="R35" s="27"/>
      <c r="S35" s="27"/>
      <c r="T35" s="27"/>
      <c r="U35" s="27"/>
      <c r="V35" s="27"/>
      <c r="W35" s="27"/>
      <c r="X35" s="27"/>
      <c r="Y35" s="27"/>
      <c r="Z35" s="27"/>
      <c r="AA35" s="27"/>
      <c r="AB35" s="27"/>
    </row>
    <row r="36" spans="1:28" s="29" customFormat="1" x14ac:dyDescent="0.25">
      <c r="A36" s="81"/>
      <c r="F36" s="30"/>
      <c r="G36" s="30"/>
      <c r="H36" s="30"/>
      <c r="I36" s="30"/>
      <c r="J36" s="30"/>
      <c r="K36" s="30"/>
      <c r="L36" s="30"/>
      <c r="M36" s="30"/>
      <c r="N36" s="30"/>
      <c r="O36" s="30"/>
      <c r="P36" s="30"/>
      <c r="Q36" s="30"/>
      <c r="R36" s="27"/>
      <c r="S36" s="27"/>
      <c r="T36" s="27"/>
      <c r="U36" s="27"/>
      <c r="V36" s="27"/>
      <c r="W36" s="27"/>
      <c r="X36" s="27"/>
      <c r="Y36" s="27"/>
      <c r="Z36" s="27"/>
      <c r="AA36" s="27"/>
      <c r="AB36" s="27"/>
    </row>
  </sheetData>
  <dataConsolidate/>
  <mergeCells count="22">
    <mergeCell ref="D9:G9"/>
    <mergeCell ref="I9:L9"/>
    <mergeCell ref="N9:P9"/>
    <mergeCell ref="R9:T9"/>
    <mergeCell ref="D14:G14"/>
    <mergeCell ref="I14:L14"/>
    <mergeCell ref="N14:P14"/>
    <mergeCell ref="R14:T14"/>
    <mergeCell ref="Z32:AA32"/>
    <mergeCell ref="V14:X14"/>
    <mergeCell ref="Z14:AA14"/>
    <mergeCell ref="D30:G30"/>
    <mergeCell ref="I30:L30"/>
    <mergeCell ref="N30:P30"/>
    <mergeCell ref="R30:T30"/>
    <mergeCell ref="V30:X30"/>
    <mergeCell ref="Z30:AA30"/>
    <mergeCell ref="D32:G32"/>
    <mergeCell ref="I32:L32"/>
    <mergeCell ref="N32:P32"/>
    <mergeCell ref="R32:T32"/>
    <mergeCell ref="V32:X32"/>
  </mergeCells>
  <printOptions horizontalCentered="1"/>
  <pageMargins left="0.25" right="0.25" top="0.75" bottom="0.75" header="0.3" footer="0.3"/>
  <pageSetup scale="39"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3950327FFC11449C1EA864C5475D0E" ma:contentTypeVersion="6" ma:contentTypeDescription="Create a new document." ma:contentTypeScope="" ma:versionID="3efbcf9319978b3566f4bded24b652a1">
  <xsd:schema xmlns:xsd="http://www.w3.org/2001/XMLSchema" xmlns:xs="http://www.w3.org/2001/XMLSchema" xmlns:p="http://schemas.microsoft.com/office/2006/metadata/properties" xmlns:ns2="30b00bea-1b52-4617-bc5c-cf281178e29e" xmlns:ns3="67936767-0756-493e-bef7-bdb144f60244" targetNamespace="http://schemas.microsoft.com/office/2006/metadata/properties" ma:root="true" ma:fieldsID="052d6f8cb5a17f717bc537f603d57524" ns2:_="" ns3:_="">
    <xsd:import namespace="30b00bea-1b52-4617-bc5c-cf281178e29e"/>
    <xsd:import namespace="67936767-0756-493e-bef7-bdb144f60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00bea-1b52-4617-bc5c-cf281178e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36767-0756-493e-bef7-bdb144f602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6F8B7-563E-4DEE-98A6-C8806522E9AA}">
  <ds:schemaRefs>
    <ds:schemaRef ds:uri="30b00bea-1b52-4617-bc5c-cf281178e29e"/>
    <ds:schemaRef ds:uri="http://purl.org/dc/dcmitype/"/>
    <ds:schemaRef ds:uri="http://www.w3.org/XML/1998/namespace"/>
    <ds:schemaRef ds:uri="http://purl.org/dc/elements/1.1/"/>
    <ds:schemaRef ds:uri="67936767-0756-493e-bef7-bdb144f60244"/>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E1009D9-D051-4950-A0BC-0823981B3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00bea-1b52-4617-bc5c-cf281178e29e"/>
    <ds:schemaRef ds:uri="67936767-0756-493e-bef7-bdb144f60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076304-1356-4E61-87F6-7BC7ED3D2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Admin Info</vt:lpstr>
      <vt:lpstr>CRAT</vt:lpstr>
      <vt:lpstr>EBT</vt:lpstr>
      <vt:lpstr>GEAT</vt:lpstr>
      <vt:lpstr>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Zhang</dc:creator>
  <cp:lastModifiedBy>Basil Wong</cp:lastModifiedBy>
  <dcterms:created xsi:type="dcterms:W3CDTF">2024-04-10T21:04:39Z</dcterms:created>
  <dcterms:modified xsi:type="dcterms:W3CDTF">2024-04-30T23:46:07Z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0x010100F33950327FFC11449C1EA864C5475D0E</vt:lpwstr>
  </property>
</Properties>
</file>