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codeName="ThisWorkbook" defaultThemeVersion="124226"/>
  <mc:AlternateContent xmlns:mc="http://schemas.openxmlformats.org/markup-compatibility/2006">
    <mc:Choice Requires="x15">
      <x15ac:absPath xmlns:x15ac="http://schemas.microsoft.com/office/spreadsheetml/2010/11/ac" url="https://sfwps.sharepoint.com/sites/ws_power/Origination  Power Supply/Hetchy IRP 2023/2024 CEC Docs/"/>
    </mc:Choice>
  </mc:AlternateContent>
  <xr:revisionPtr revIDLastSave="879" documentId="13_ncr:1_{9FF7B179-59B1-45CA-AA30-D8B4727060A7}" xr6:coauthVersionLast="47" xr6:coauthVersionMax="47" xr10:uidLastSave="{8B9EB236-0066-4F99-B404-FE4EBA2C7419}"/>
  <bookViews>
    <workbookView xWindow="645" yWindow="585" windowWidth="23070" windowHeight="12750" tabRatio="574" firstSheet="4" activeTab="5" xr2:uid="{00000000-000D-0000-FFFF-FFFF00000000}"/>
  </bookViews>
  <sheets>
    <sheet name="Cover sheet" sheetId="19" r:id="rId1"/>
    <sheet name="Admin Info" sheetId="1" r:id="rId2"/>
    <sheet name="CRAT" sheetId="2" r:id="rId3"/>
    <sheet name="EBT" sheetId="9" r:id="rId4"/>
    <sheet name="GEAT" sheetId="10" r:id="rId5"/>
    <sheet name="RPT" sheetId="26"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3">EBT!$A$1:$AB$139</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8" concurrentCalc="0"/>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6" i="10" l="1"/>
  <c r="T86" i="10"/>
  <c r="U86" i="10"/>
  <c r="V86" i="10"/>
  <c r="W86" i="10"/>
  <c r="X86" i="10"/>
  <c r="Y86" i="10"/>
  <c r="Z86" i="10"/>
  <c r="AA86" i="10"/>
  <c r="AB86" i="10"/>
  <c r="R86" i="10"/>
  <c r="AH19" i="26"/>
  <c r="AG17" i="26"/>
  <c r="AH17" i="26"/>
  <c r="AF17" i="26"/>
  <c r="AC17" i="26"/>
  <c r="AD17" i="26"/>
  <c r="AB17" i="26"/>
  <c r="Y17" i="26"/>
  <c r="Z17" i="26"/>
  <c r="X17" i="26"/>
  <c r="U17" i="26"/>
  <c r="V17" i="26"/>
  <c r="T17" i="26"/>
  <c r="Q17" i="26"/>
  <c r="R17" i="26"/>
  <c r="P17" i="26"/>
  <c r="M17" i="26"/>
  <c r="N17" i="26"/>
  <c r="L17" i="26"/>
  <c r="I19" i="26"/>
  <c r="J19" i="26"/>
  <c r="H19" i="26"/>
  <c r="I17" i="26"/>
  <c r="J17" i="26"/>
  <c r="H17" i="26"/>
  <c r="E19" i="26"/>
  <c r="F19" i="26"/>
  <c r="D19" i="26"/>
  <c r="E17" i="26"/>
  <c r="F17" i="26"/>
  <c r="D17" i="26"/>
  <c r="AH11" i="26"/>
  <c r="AG11" i="26"/>
  <c r="AF11" i="26"/>
  <c r="AC11" i="26"/>
  <c r="AD11" i="26"/>
  <c r="AB11" i="26"/>
  <c r="Y11" i="26"/>
  <c r="Z11" i="26"/>
  <c r="X11" i="26"/>
  <c r="U11" i="26"/>
  <c r="V11" i="26"/>
  <c r="T11" i="26"/>
  <c r="Q11" i="26"/>
  <c r="R11" i="26"/>
  <c r="P11" i="26"/>
  <c r="M11" i="26"/>
  <c r="N11" i="26"/>
  <c r="L11" i="26"/>
  <c r="I11" i="26"/>
  <c r="J11" i="26"/>
  <c r="H11" i="26"/>
  <c r="E10" i="26"/>
  <c r="E11" i="26"/>
  <c r="F10" i="26"/>
  <c r="F11" i="26"/>
  <c r="D10" i="26"/>
  <c r="D11" i="26"/>
  <c r="AF10" i="26"/>
  <c r="AF18" i="26"/>
  <c r="AG10" i="26"/>
  <c r="AG18" i="26"/>
  <c r="AH10" i="26"/>
  <c r="AH18" i="26"/>
  <c r="AF29" i="26"/>
  <c r="AF13" i="26"/>
  <c r="AF31" i="26"/>
  <c r="AB10" i="26"/>
  <c r="AB18" i="26"/>
  <c r="AC10" i="26"/>
  <c r="AC18" i="26"/>
  <c r="AD10" i="26"/>
  <c r="AD18" i="26"/>
  <c r="AB29" i="26"/>
  <c r="AB13" i="26"/>
  <c r="AB31" i="26"/>
  <c r="X10" i="26"/>
  <c r="X18" i="26"/>
  <c r="Y10" i="26"/>
  <c r="Y18" i="26"/>
  <c r="Z10" i="26"/>
  <c r="Z18" i="26"/>
  <c r="X29" i="26"/>
  <c r="X13" i="26"/>
  <c r="X31" i="26"/>
  <c r="T10" i="26"/>
  <c r="T18" i="26"/>
  <c r="U10" i="26"/>
  <c r="U18" i="26"/>
  <c r="V10" i="26"/>
  <c r="V18" i="26"/>
  <c r="T29" i="26"/>
  <c r="T13" i="26"/>
  <c r="T31" i="26"/>
  <c r="P10" i="26"/>
  <c r="P18" i="26"/>
  <c r="Q10" i="26"/>
  <c r="Q18" i="26"/>
  <c r="R10" i="26"/>
  <c r="R18" i="26"/>
  <c r="P29" i="26"/>
  <c r="P13" i="26"/>
  <c r="P31" i="26"/>
  <c r="L10" i="26"/>
  <c r="L18" i="26"/>
  <c r="M10" i="26"/>
  <c r="M18" i="26"/>
  <c r="N10" i="26"/>
  <c r="N18" i="26"/>
  <c r="L29" i="26"/>
  <c r="L13" i="26"/>
  <c r="L31" i="26"/>
  <c r="H10" i="26"/>
  <c r="H18" i="26"/>
  <c r="I10" i="26"/>
  <c r="I18" i="26"/>
  <c r="J10" i="26"/>
  <c r="J18" i="26"/>
  <c r="H29" i="26"/>
  <c r="H13" i="26"/>
  <c r="H31" i="26"/>
  <c r="D18" i="26"/>
  <c r="E18" i="26"/>
  <c r="F18" i="26"/>
  <c r="D29" i="26"/>
  <c r="D13" i="26"/>
  <c r="D31" i="26"/>
  <c r="D27" i="26"/>
  <c r="E27" i="26"/>
  <c r="F27" i="26"/>
  <c r="G24" i="26"/>
  <c r="H27" i="26"/>
  <c r="I27" i="26"/>
  <c r="J27" i="26"/>
  <c r="K24" i="26"/>
  <c r="L27" i="26"/>
  <c r="M27" i="26"/>
  <c r="N27" i="26"/>
  <c r="O24" i="26"/>
  <c r="P27" i="26"/>
  <c r="Q27" i="26"/>
  <c r="R27" i="26"/>
  <c r="S24" i="26"/>
  <c r="T27" i="26"/>
  <c r="U27" i="26"/>
  <c r="V27" i="26"/>
  <c r="W24" i="26"/>
  <c r="X27" i="26"/>
  <c r="Y27" i="26"/>
  <c r="Z27" i="26"/>
  <c r="AA24" i="26"/>
  <c r="AB27" i="26"/>
  <c r="AC27" i="26"/>
  <c r="AD27" i="26"/>
  <c r="AE24" i="26"/>
  <c r="AF27" i="26"/>
  <c r="AG27" i="26"/>
  <c r="AH27" i="26"/>
  <c r="D21" i="26"/>
  <c r="E21" i="26"/>
  <c r="F21" i="26"/>
  <c r="G16" i="26"/>
  <c r="H21" i="26"/>
  <c r="I21" i="26"/>
  <c r="J21" i="26"/>
  <c r="K16" i="26"/>
  <c r="L19" i="26"/>
  <c r="L21" i="26"/>
  <c r="M19" i="26"/>
  <c r="M21" i="26"/>
  <c r="N19" i="26"/>
  <c r="N21" i="26"/>
  <c r="O16" i="26"/>
  <c r="P19" i="26"/>
  <c r="P21" i="26"/>
  <c r="Q19" i="26"/>
  <c r="Q21" i="26"/>
  <c r="R19" i="26"/>
  <c r="R21" i="26"/>
  <c r="S16" i="26"/>
  <c r="T19" i="26"/>
  <c r="T21" i="26"/>
  <c r="U19" i="26"/>
  <c r="U21" i="26"/>
  <c r="V19" i="26"/>
  <c r="V21" i="26"/>
  <c r="W16" i="26"/>
  <c r="X19" i="26"/>
  <c r="X21" i="26"/>
  <c r="Y19" i="26"/>
  <c r="Y21" i="26"/>
  <c r="Z19" i="26"/>
  <c r="Z21" i="26"/>
  <c r="AA16" i="26"/>
  <c r="AB19" i="26"/>
  <c r="AB21" i="26"/>
  <c r="AC19" i="26"/>
  <c r="AC21" i="26"/>
  <c r="AD19" i="26"/>
  <c r="AD21" i="26"/>
  <c r="AE16" i="26"/>
  <c r="AF19" i="26"/>
  <c r="AG19" i="26"/>
  <c r="AF21" i="26"/>
  <c r="AG21" i="26"/>
  <c r="AH21" i="26"/>
  <c r="AB73" i="9"/>
  <c r="AA73" i="9"/>
  <c r="Z73" i="9"/>
  <c r="Y73" i="9"/>
  <c r="X73" i="9"/>
  <c r="W73" i="9"/>
  <c r="V73" i="9"/>
  <c r="U73" i="9"/>
  <c r="T73" i="9"/>
  <c r="S73" i="9"/>
  <c r="R73" i="9"/>
  <c r="Q73" i="9"/>
  <c r="P73" i="9"/>
  <c r="O73" i="9"/>
  <c r="N73" i="9"/>
  <c r="M73" i="9"/>
  <c r="L73" i="9"/>
  <c r="K73" i="9"/>
  <c r="J73" i="9"/>
  <c r="I73" i="9"/>
  <c r="H73" i="9"/>
  <c r="Z15" i="9"/>
  <c r="AA15" i="9"/>
  <c r="AB15" i="9"/>
  <c r="W15" i="9"/>
  <c r="X15" i="9"/>
  <c r="Y15" i="9"/>
  <c r="T15" i="9"/>
  <c r="U15" i="9"/>
  <c r="V15" i="9"/>
  <c r="Q15" i="9"/>
  <c r="R15" i="9"/>
  <c r="S15" i="9"/>
  <c r="N15" i="9"/>
  <c r="O15" i="9"/>
  <c r="P15" i="9"/>
  <c r="K15" i="9"/>
  <c r="L15" i="9"/>
  <c r="M15" i="9"/>
  <c r="H15" i="9"/>
  <c r="I15" i="9"/>
  <c r="J15" i="9"/>
  <c r="G15" i="9"/>
  <c r="E15" i="9"/>
  <c r="F15" i="9"/>
  <c r="E73" i="9"/>
  <c r="F73" i="9"/>
  <c r="G73" i="9"/>
  <c r="D108" i="9"/>
  <c r="AB120" i="9"/>
  <c r="H64" i="9"/>
  <c r="G51" i="9"/>
  <c r="H51" i="9"/>
  <c r="I51" i="9"/>
  <c r="J51" i="9"/>
  <c r="K51" i="9"/>
  <c r="L51" i="9"/>
  <c r="M51" i="9"/>
  <c r="N51" i="9"/>
  <c r="O51" i="9"/>
  <c r="P51" i="9"/>
  <c r="Q51" i="9"/>
  <c r="R51" i="9"/>
  <c r="S51" i="9"/>
  <c r="T51" i="9"/>
  <c r="U51" i="9"/>
  <c r="V51" i="9"/>
  <c r="W51" i="9"/>
  <c r="X51" i="9"/>
  <c r="Y51" i="9"/>
  <c r="Z51" i="9"/>
  <c r="AA51" i="9"/>
  <c r="AB51" i="9"/>
  <c r="Y120" i="9"/>
  <c r="Z120" i="9"/>
  <c r="AA120" i="9"/>
  <c r="V120" i="9"/>
  <c r="W120" i="9"/>
  <c r="X120" i="9"/>
  <c r="P120" i="9"/>
  <c r="U120" i="9"/>
  <c r="T120" i="9"/>
  <c r="S120" i="9"/>
  <c r="R120" i="9"/>
  <c r="Q120" i="9"/>
  <c r="O120" i="9"/>
  <c r="N120" i="9"/>
  <c r="M120" i="9"/>
  <c r="L120" i="9"/>
  <c r="K120" i="9"/>
  <c r="J120" i="9"/>
  <c r="I120" i="9"/>
  <c r="F120" i="9"/>
  <c r="G120" i="9"/>
  <c r="H120" i="9"/>
  <c r="E120" i="9"/>
  <c r="J102" i="9"/>
  <c r="J122" i="9"/>
  <c r="G64" i="9"/>
  <c r="R100" i="2"/>
  <c r="P99" i="2"/>
  <c r="E48" i="2"/>
  <c r="E27" i="2"/>
  <c r="E26" i="2"/>
  <c r="E19" i="2"/>
  <c r="F19" i="2"/>
  <c r="E18" i="2"/>
  <c r="F18" i="2"/>
  <c r="S19" i="2"/>
  <c r="U19" i="2"/>
  <c r="W19" i="2"/>
  <c r="Y19" i="2"/>
  <c r="AA19" i="2"/>
  <c r="AB19" i="2"/>
  <c r="Z19" i="2"/>
  <c r="X19" i="2"/>
  <c r="V19" i="2"/>
  <c r="T19" i="2"/>
  <c r="R19" i="2"/>
  <c r="P19" i="2"/>
  <c r="Q19" i="2"/>
  <c r="O19" i="2"/>
  <c r="M19" i="2"/>
  <c r="N19" i="2"/>
  <c r="L19" i="2"/>
  <c r="J19" i="2"/>
  <c r="K19" i="2"/>
  <c r="I19" i="2"/>
  <c r="H19" i="2"/>
  <c r="G19" i="2"/>
  <c r="D49" i="2"/>
  <c r="D48" i="2"/>
  <c r="D37" i="2"/>
  <c r="D36" i="2"/>
  <c r="D27" i="2"/>
  <c r="AB31" i="10"/>
  <c r="AB59" i="10"/>
  <c r="AB61" i="10"/>
  <c r="AB99" i="10"/>
  <c r="AB81" i="10"/>
  <c r="AB101" i="10"/>
  <c r="AB113" i="10"/>
  <c r="AB114" i="10"/>
  <c r="AB115" i="10"/>
  <c r="AB117" i="10"/>
  <c r="AA31" i="10"/>
  <c r="AA59" i="10"/>
  <c r="AA61" i="10"/>
  <c r="AA99" i="10"/>
  <c r="AA81" i="10"/>
  <c r="AA101" i="10"/>
  <c r="AA113" i="10"/>
  <c r="AA114" i="10"/>
  <c r="AA115" i="10"/>
  <c r="AA117" i="10"/>
  <c r="Z31" i="10"/>
  <c r="Z59" i="10"/>
  <c r="Z61" i="10"/>
  <c r="Z99" i="10"/>
  <c r="Z81" i="10"/>
  <c r="Z101" i="10"/>
  <c r="Z113" i="10"/>
  <c r="Z114" i="10"/>
  <c r="Z115" i="10"/>
  <c r="Z117" i="10"/>
  <c r="Y31" i="10"/>
  <c r="Y59" i="10"/>
  <c r="Y61" i="10"/>
  <c r="Y99" i="10"/>
  <c r="Y81" i="10"/>
  <c r="Y101" i="10"/>
  <c r="Y113" i="10"/>
  <c r="Y114" i="10"/>
  <c r="Y115" i="10"/>
  <c r="Y117" i="10"/>
  <c r="X31" i="10"/>
  <c r="X59" i="10"/>
  <c r="X61" i="10"/>
  <c r="X99" i="10"/>
  <c r="X81" i="10"/>
  <c r="X101" i="10"/>
  <c r="X113" i="10"/>
  <c r="X114" i="10"/>
  <c r="X115" i="10"/>
  <c r="X117" i="10"/>
  <c r="W31" i="10"/>
  <c r="W59" i="10"/>
  <c r="W61" i="10"/>
  <c r="W99" i="10"/>
  <c r="W81" i="10"/>
  <c r="W101" i="10"/>
  <c r="W113" i="10"/>
  <c r="W114" i="10"/>
  <c r="W115" i="10"/>
  <c r="W117" i="10"/>
  <c r="V31" i="10"/>
  <c r="V59" i="10"/>
  <c r="V61" i="10"/>
  <c r="V99" i="10"/>
  <c r="V81" i="10"/>
  <c r="V101" i="10"/>
  <c r="V113" i="10"/>
  <c r="V114" i="10"/>
  <c r="V115" i="10"/>
  <c r="V117" i="10"/>
  <c r="U31" i="10"/>
  <c r="U59" i="10"/>
  <c r="U61" i="10"/>
  <c r="U99" i="10"/>
  <c r="U81" i="10"/>
  <c r="U101" i="10"/>
  <c r="U113" i="10"/>
  <c r="U114" i="10"/>
  <c r="U115" i="10"/>
  <c r="U117" i="10"/>
  <c r="T31" i="10"/>
  <c r="T59" i="10"/>
  <c r="T61" i="10"/>
  <c r="T99" i="10"/>
  <c r="T81" i="10"/>
  <c r="T101" i="10"/>
  <c r="T113" i="10"/>
  <c r="T114" i="10"/>
  <c r="T115" i="10"/>
  <c r="T117" i="10"/>
  <c r="S31" i="10"/>
  <c r="S59" i="10"/>
  <c r="S61" i="10"/>
  <c r="S99" i="10"/>
  <c r="S81" i="10"/>
  <c r="S101" i="10"/>
  <c r="S113" i="10"/>
  <c r="S114" i="10"/>
  <c r="S115" i="10"/>
  <c r="S117" i="10"/>
  <c r="AB113" i="2"/>
  <c r="AB95" i="2"/>
  <c r="AB115" i="2"/>
  <c r="AB122" i="2"/>
  <c r="AB74" i="2"/>
  <c r="AB44" i="2"/>
  <c r="AB76" i="2"/>
  <c r="AB120" i="2"/>
  <c r="AB18" i="2"/>
  <c r="AB21" i="2"/>
  <c r="AB119" i="2"/>
  <c r="AB121" i="2"/>
  <c r="AB123" i="2"/>
  <c r="AA113" i="2"/>
  <c r="AA95" i="2"/>
  <c r="AA115" i="2"/>
  <c r="AA122" i="2"/>
  <c r="AA74" i="2"/>
  <c r="AA44" i="2"/>
  <c r="AA76" i="2"/>
  <c r="AA120" i="2"/>
  <c r="AA18" i="2"/>
  <c r="AA21" i="2"/>
  <c r="AA119" i="2"/>
  <c r="AA121" i="2"/>
  <c r="AA123" i="2"/>
  <c r="Z113" i="2"/>
  <c r="Z95" i="2"/>
  <c r="Z115" i="2"/>
  <c r="Z122" i="2"/>
  <c r="Z74" i="2"/>
  <c r="Z44" i="2"/>
  <c r="Z76" i="2"/>
  <c r="Z120" i="2"/>
  <c r="Z18" i="2"/>
  <c r="Z21" i="2"/>
  <c r="Z119" i="2"/>
  <c r="Z121" i="2"/>
  <c r="Z123" i="2"/>
  <c r="Y113" i="2"/>
  <c r="Y95" i="2"/>
  <c r="Y115" i="2"/>
  <c r="Y122" i="2"/>
  <c r="Y74" i="2"/>
  <c r="Y44" i="2"/>
  <c r="Y76" i="2"/>
  <c r="Y120" i="2"/>
  <c r="Y18" i="2"/>
  <c r="Y21" i="2"/>
  <c r="Y119" i="2"/>
  <c r="Y121" i="2"/>
  <c r="Y123" i="2"/>
  <c r="X113" i="2"/>
  <c r="X95" i="2"/>
  <c r="X115" i="2"/>
  <c r="X122" i="2"/>
  <c r="X74" i="2"/>
  <c r="X44" i="2"/>
  <c r="X76" i="2"/>
  <c r="X120" i="2"/>
  <c r="X18" i="2"/>
  <c r="X21" i="2"/>
  <c r="X119" i="2"/>
  <c r="X121" i="2"/>
  <c r="X123" i="2"/>
  <c r="W113" i="2"/>
  <c r="W95" i="2"/>
  <c r="W115" i="2"/>
  <c r="W122" i="2"/>
  <c r="W74" i="2"/>
  <c r="W44" i="2"/>
  <c r="W76" i="2"/>
  <c r="W120" i="2"/>
  <c r="W18" i="2"/>
  <c r="W21" i="2"/>
  <c r="W119" i="2"/>
  <c r="W121" i="2"/>
  <c r="W123" i="2"/>
  <c r="V113" i="2"/>
  <c r="V95" i="2"/>
  <c r="V115" i="2"/>
  <c r="V122" i="2"/>
  <c r="V74" i="2"/>
  <c r="V44" i="2"/>
  <c r="V76" i="2"/>
  <c r="V120" i="2"/>
  <c r="V18" i="2"/>
  <c r="V21" i="2"/>
  <c r="V119" i="2"/>
  <c r="V121" i="2"/>
  <c r="V123" i="2"/>
  <c r="U113" i="2"/>
  <c r="U95" i="2"/>
  <c r="U115" i="2"/>
  <c r="U122" i="2"/>
  <c r="U74" i="2"/>
  <c r="U44" i="2"/>
  <c r="U76" i="2"/>
  <c r="U120" i="2"/>
  <c r="U18" i="2"/>
  <c r="U21" i="2"/>
  <c r="U119" i="2"/>
  <c r="U121" i="2"/>
  <c r="U123" i="2"/>
  <c r="T113" i="2"/>
  <c r="T95" i="2"/>
  <c r="T115" i="2"/>
  <c r="T122" i="2"/>
  <c r="T74" i="2"/>
  <c r="T44" i="2"/>
  <c r="T76" i="2"/>
  <c r="T120" i="2"/>
  <c r="T18" i="2"/>
  <c r="T21" i="2"/>
  <c r="T119" i="2"/>
  <c r="T121" i="2"/>
  <c r="T123" i="2"/>
  <c r="S113" i="2"/>
  <c r="S95" i="2"/>
  <c r="S115" i="2"/>
  <c r="S122" i="2"/>
  <c r="S74" i="2"/>
  <c r="S44" i="2"/>
  <c r="S76" i="2"/>
  <c r="S120" i="2"/>
  <c r="S18" i="2"/>
  <c r="S21" i="2"/>
  <c r="S119" i="2"/>
  <c r="S121" i="2"/>
  <c r="S123" i="2"/>
  <c r="G18" i="2"/>
  <c r="H18" i="2"/>
  <c r="I18" i="2"/>
  <c r="J18" i="2"/>
  <c r="K18" i="2"/>
  <c r="L18" i="2"/>
  <c r="M18" i="2"/>
  <c r="N18" i="2"/>
  <c r="O18" i="2"/>
  <c r="P18" i="2"/>
  <c r="Q18" i="2"/>
  <c r="R18" i="2"/>
  <c r="E21" i="2"/>
  <c r="F21" i="2"/>
  <c r="G21" i="2"/>
  <c r="H21" i="2"/>
  <c r="I21" i="2"/>
  <c r="J21" i="2"/>
  <c r="K21" i="2"/>
  <c r="L21" i="2"/>
  <c r="M21" i="2"/>
  <c r="N21" i="2"/>
  <c r="O21" i="2"/>
  <c r="P21" i="2"/>
  <c r="Q21" i="2"/>
  <c r="R21" i="2"/>
  <c r="E44" i="2"/>
  <c r="F44" i="2"/>
  <c r="G44" i="2"/>
  <c r="H44" i="2"/>
  <c r="I44" i="2"/>
  <c r="J44" i="2"/>
  <c r="K44" i="2"/>
  <c r="L44" i="2"/>
  <c r="M44" i="2"/>
  <c r="N44" i="2"/>
  <c r="O44" i="2"/>
  <c r="P44" i="2"/>
  <c r="Q44" i="2"/>
  <c r="R44" i="2"/>
  <c r="E74" i="2"/>
  <c r="F74" i="2"/>
  <c r="G74" i="2"/>
  <c r="H74" i="2"/>
  <c r="I74" i="2"/>
  <c r="J74" i="2"/>
  <c r="K74" i="2"/>
  <c r="L74" i="2"/>
  <c r="M74" i="2"/>
  <c r="N74" i="2"/>
  <c r="O74" i="2"/>
  <c r="P74" i="2"/>
  <c r="Q74" i="2"/>
  <c r="R74" i="2"/>
  <c r="E76" i="2"/>
  <c r="F76" i="2"/>
  <c r="G76" i="2"/>
  <c r="H76" i="2"/>
  <c r="I76" i="2"/>
  <c r="J76" i="2"/>
  <c r="K76" i="2"/>
  <c r="L76" i="2"/>
  <c r="M76" i="2"/>
  <c r="N76" i="2"/>
  <c r="O76" i="2"/>
  <c r="P76" i="2"/>
  <c r="Q76" i="2"/>
  <c r="R76" i="2"/>
  <c r="E95" i="2"/>
  <c r="F95" i="2"/>
  <c r="G95" i="2"/>
  <c r="H95" i="2"/>
  <c r="I95" i="2"/>
  <c r="J95" i="2"/>
  <c r="K95" i="2"/>
  <c r="L95" i="2"/>
  <c r="M95" i="2"/>
  <c r="N95" i="2"/>
  <c r="O95" i="2"/>
  <c r="P95" i="2"/>
  <c r="Q95" i="2"/>
  <c r="R95" i="2"/>
  <c r="G113" i="2"/>
  <c r="H113" i="2"/>
  <c r="I113" i="2"/>
  <c r="J113" i="2"/>
  <c r="K113" i="2"/>
  <c r="L113" i="2"/>
  <c r="M113" i="2"/>
  <c r="N113" i="2"/>
  <c r="O113" i="2"/>
  <c r="P113" i="2"/>
  <c r="Q113" i="2"/>
  <c r="R113" i="2"/>
  <c r="G115" i="2"/>
  <c r="H115" i="2"/>
  <c r="I115" i="2"/>
  <c r="J115" i="2"/>
  <c r="K115" i="2"/>
  <c r="L115" i="2"/>
  <c r="M115" i="2"/>
  <c r="N115" i="2"/>
  <c r="O115" i="2"/>
  <c r="P115" i="2"/>
  <c r="Q115" i="2"/>
  <c r="R115" i="2"/>
  <c r="E119" i="2"/>
  <c r="F119" i="2"/>
  <c r="G119" i="2"/>
  <c r="H119" i="2"/>
  <c r="I119" i="2"/>
  <c r="J119" i="2"/>
  <c r="K119" i="2"/>
  <c r="L119" i="2"/>
  <c r="M119" i="2"/>
  <c r="N119" i="2"/>
  <c r="O119" i="2"/>
  <c r="P119" i="2"/>
  <c r="Q119" i="2"/>
  <c r="R119" i="2"/>
  <c r="E120" i="2"/>
  <c r="F120" i="2"/>
  <c r="G120" i="2"/>
  <c r="H120" i="2"/>
  <c r="I120" i="2"/>
  <c r="J120" i="2"/>
  <c r="K120" i="2"/>
  <c r="L120" i="2"/>
  <c r="M120" i="2"/>
  <c r="N120" i="2"/>
  <c r="O120" i="2"/>
  <c r="P120" i="2"/>
  <c r="Q120" i="2"/>
  <c r="R120" i="2"/>
  <c r="E121" i="2"/>
  <c r="F121" i="2"/>
  <c r="G121" i="2"/>
  <c r="H121" i="2"/>
  <c r="I121" i="2"/>
  <c r="J121" i="2"/>
  <c r="K121" i="2"/>
  <c r="L121" i="2"/>
  <c r="M121" i="2"/>
  <c r="N121" i="2"/>
  <c r="O121" i="2"/>
  <c r="P121" i="2"/>
  <c r="Q121" i="2"/>
  <c r="R121" i="2"/>
  <c r="G122" i="2"/>
  <c r="H122" i="2"/>
  <c r="I122" i="2"/>
  <c r="J122" i="2"/>
  <c r="K122" i="2"/>
  <c r="L122" i="2"/>
  <c r="M122" i="2"/>
  <c r="N122" i="2"/>
  <c r="O122" i="2"/>
  <c r="P122" i="2"/>
  <c r="Q122" i="2"/>
  <c r="R122" i="2"/>
  <c r="E123" i="2"/>
  <c r="F123" i="2"/>
  <c r="G123" i="2"/>
  <c r="H123" i="2"/>
  <c r="I123" i="2"/>
  <c r="J123" i="2"/>
  <c r="K123" i="2"/>
  <c r="L123" i="2"/>
  <c r="M123" i="2"/>
  <c r="N123" i="2"/>
  <c r="O123" i="2"/>
  <c r="P123" i="2"/>
  <c r="Q123" i="2"/>
  <c r="R123" i="2"/>
  <c r="AB44" i="9"/>
  <c r="AB78" i="9"/>
  <c r="AB102" i="9"/>
  <c r="AB122" i="9"/>
  <c r="AB134" i="9"/>
  <c r="AB135" i="9"/>
  <c r="AB136" i="9"/>
  <c r="AB106" i="10"/>
  <c r="AB109" i="10"/>
  <c r="AB121" i="10"/>
  <c r="AB137" i="9"/>
  <c r="AB17" i="9"/>
  <c r="AB138" i="9"/>
  <c r="AB139" i="9"/>
  <c r="AA44" i="9"/>
  <c r="AA78" i="9"/>
  <c r="AA102" i="9"/>
  <c r="AA122" i="9"/>
  <c r="AA134" i="9"/>
  <c r="AA135" i="9"/>
  <c r="AA136" i="9"/>
  <c r="AA106" i="10"/>
  <c r="AA109" i="10"/>
  <c r="AA121" i="10"/>
  <c r="AA137" i="9"/>
  <c r="AA17" i="9"/>
  <c r="AA138" i="9"/>
  <c r="AA139" i="9"/>
  <c r="Z44" i="9"/>
  <c r="Z78" i="9"/>
  <c r="Z102" i="9"/>
  <c r="Z122" i="9"/>
  <c r="Z134" i="9"/>
  <c r="Z135" i="9"/>
  <c r="Z136" i="9"/>
  <c r="Z106" i="10"/>
  <c r="Z109" i="10"/>
  <c r="Z121" i="10"/>
  <c r="Z137" i="9"/>
  <c r="Z17" i="9"/>
  <c r="Z138" i="9"/>
  <c r="Z139" i="9"/>
  <c r="Y44" i="9"/>
  <c r="Y78" i="9"/>
  <c r="Y102" i="9"/>
  <c r="Y122" i="9"/>
  <c r="Y134" i="9"/>
  <c r="Y135" i="9"/>
  <c r="Y136" i="9"/>
  <c r="Y106" i="10"/>
  <c r="Y109" i="10"/>
  <c r="Y121" i="10"/>
  <c r="Y137" i="9"/>
  <c r="Y17" i="9"/>
  <c r="Y138" i="9"/>
  <c r="Y139" i="9"/>
  <c r="X44" i="9"/>
  <c r="X78" i="9"/>
  <c r="X102" i="9"/>
  <c r="X122" i="9"/>
  <c r="X134" i="9"/>
  <c r="X135" i="9"/>
  <c r="X136" i="9"/>
  <c r="X106" i="10"/>
  <c r="X109" i="10"/>
  <c r="X121" i="10"/>
  <c r="X137" i="9"/>
  <c r="X17" i="9"/>
  <c r="X138" i="9"/>
  <c r="X139" i="9"/>
  <c r="W44" i="9"/>
  <c r="W78" i="9"/>
  <c r="W102" i="9"/>
  <c r="W122" i="9"/>
  <c r="W134" i="9"/>
  <c r="W135" i="9"/>
  <c r="W136" i="9"/>
  <c r="W106" i="10"/>
  <c r="W109" i="10"/>
  <c r="W121" i="10"/>
  <c r="W137" i="9"/>
  <c r="W17" i="9"/>
  <c r="W138" i="9"/>
  <c r="W139" i="9"/>
  <c r="V44" i="9"/>
  <c r="V78" i="9"/>
  <c r="V102" i="9"/>
  <c r="V122" i="9"/>
  <c r="V134" i="9"/>
  <c r="V135" i="9"/>
  <c r="V136" i="9"/>
  <c r="V106" i="10"/>
  <c r="V109" i="10"/>
  <c r="V121" i="10"/>
  <c r="V137" i="9"/>
  <c r="V17" i="9"/>
  <c r="V138" i="9"/>
  <c r="V139" i="9"/>
  <c r="U44" i="9"/>
  <c r="U78" i="9"/>
  <c r="U102" i="9"/>
  <c r="U122" i="9"/>
  <c r="U134" i="9"/>
  <c r="U135" i="9"/>
  <c r="U136" i="9"/>
  <c r="U106" i="10"/>
  <c r="U109" i="10"/>
  <c r="U121" i="10"/>
  <c r="U137" i="9"/>
  <c r="U17" i="9"/>
  <c r="U138" i="9"/>
  <c r="U139" i="9"/>
  <c r="T44" i="9"/>
  <c r="T78" i="9"/>
  <c r="T102" i="9"/>
  <c r="T122" i="9"/>
  <c r="T134" i="9"/>
  <c r="T135" i="9"/>
  <c r="T136" i="9"/>
  <c r="T106" i="10"/>
  <c r="T109" i="10"/>
  <c r="T121" i="10"/>
  <c r="T137" i="9"/>
  <c r="T17" i="9"/>
  <c r="T138" i="9"/>
  <c r="T139" i="9"/>
  <c r="S44" i="9"/>
  <c r="S78" i="9"/>
  <c r="S102" i="9"/>
  <c r="S122" i="9"/>
  <c r="S134" i="9"/>
  <c r="S135" i="9"/>
  <c r="S136" i="9"/>
  <c r="S106" i="10"/>
  <c r="S109" i="10"/>
  <c r="S121" i="10"/>
  <c r="S137" i="9"/>
  <c r="S17" i="9"/>
  <c r="S138" i="9"/>
  <c r="S139" i="9"/>
  <c r="M44" i="9"/>
  <c r="M78" i="9"/>
  <c r="M102" i="9"/>
  <c r="M122" i="9"/>
  <c r="M134" i="9"/>
  <c r="M135" i="9"/>
  <c r="M136" i="9"/>
  <c r="M137" i="9"/>
  <c r="M17" i="9"/>
  <c r="M138" i="9"/>
  <c r="M139" i="9"/>
  <c r="L44" i="9"/>
  <c r="L78" i="9"/>
  <c r="L102" i="9"/>
  <c r="L122" i="9"/>
  <c r="L134" i="9"/>
  <c r="L135" i="9"/>
  <c r="L136" i="9"/>
  <c r="L137" i="9"/>
  <c r="L17" i="9"/>
  <c r="L138" i="9"/>
  <c r="L139" i="9"/>
  <c r="K44" i="9"/>
  <c r="K78" i="9"/>
  <c r="K102" i="9"/>
  <c r="K122" i="9"/>
  <c r="K134" i="9"/>
  <c r="K135" i="9"/>
  <c r="K136" i="9"/>
  <c r="K137" i="9"/>
  <c r="K17" i="9"/>
  <c r="K138" i="9"/>
  <c r="K139" i="9"/>
  <c r="J44" i="9"/>
  <c r="J78" i="9"/>
  <c r="J134" i="9"/>
  <c r="J135" i="9"/>
  <c r="J136" i="9"/>
  <c r="J137" i="9"/>
  <c r="J17" i="9"/>
  <c r="J138" i="9"/>
  <c r="J139" i="9"/>
  <c r="I44" i="9"/>
  <c r="I78" i="9"/>
  <c r="I102" i="9"/>
  <c r="I122" i="9"/>
  <c r="I134" i="9"/>
  <c r="I135" i="9"/>
  <c r="I136" i="9"/>
  <c r="I137" i="9"/>
  <c r="I17" i="9"/>
  <c r="I138" i="9"/>
  <c r="I139" i="9"/>
  <c r="H44" i="9"/>
  <c r="H78" i="9"/>
  <c r="H102" i="9"/>
  <c r="H122" i="9"/>
  <c r="H134" i="9"/>
  <c r="H135" i="9"/>
  <c r="H136" i="9"/>
  <c r="H137" i="9"/>
  <c r="H17" i="9"/>
  <c r="H138" i="9"/>
  <c r="H139" i="9"/>
  <c r="G44" i="9"/>
  <c r="G78" i="9"/>
  <c r="G102" i="9"/>
  <c r="G122" i="9"/>
  <c r="G134" i="9"/>
  <c r="G135" i="9"/>
  <c r="G136" i="9"/>
  <c r="G137" i="9"/>
  <c r="G17" i="9"/>
  <c r="G138" i="9"/>
  <c r="G139" i="9"/>
  <c r="F44" i="9"/>
  <c r="F78" i="9"/>
  <c r="F102" i="9"/>
  <c r="F122" i="9"/>
  <c r="F134" i="9"/>
  <c r="F135" i="9"/>
  <c r="F136" i="9"/>
  <c r="F137" i="9"/>
  <c r="F17" i="9"/>
  <c r="F138" i="9"/>
  <c r="F139" i="9"/>
  <c r="E44" i="9"/>
  <c r="E78" i="9"/>
  <c r="E102" i="9"/>
  <c r="E122" i="9"/>
  <c r="E134" i="9"/>
  <c r="E135" i="9"/>
  <c r="E136" i="9"/>
  <c r="E137" i="9"/>
  <c r="E17" i="9"/>
  <c r="E138" i="9"/>
  <c r="E139" i="9"/>
  <c r="F106" i="10"/>
  <c r="G106" i="10"/>
  <c r="H106" i="10"/>
  <c r="I106" i="10"/>
  <c r="J106" i="10"/>
  <c r="K106" i="10"/>
  <c r="L106" i="10"/>
  <c r="M106" i="10"/>
  <c r="N136" i="9"/>
  <c r="N106" i="10"/>
  <c r="O136" i="9"/>
  <c r="O106" i="10"/>
  <c r="P136" i="9"/>
  <c r="P106" i="10"/>
  <c r="Q136" i="9"/>
  <c r="Q106" i="10"/>
  <c r="R136" i="9"/>
  <c r="R106" i="10"/>
  <c r="E106" i="10"/>
  <c r="F99" i="10"/>
  <c r="F81" i="10"/>
  <c r="F101" i="10"/>
  <c r="E99" i="10"/>
  <c r="E81" i="10"/>
  <c r="E101" i="10"/>
  <c r="D109" i="9"/>
  <c r="D110" i="9"/>
  <c r="D111" i="9"/>
  <c r="D112" i="9"/>
  <c r="D113" i="9"/>
  <c r="D114" i="9"/>
  <c r="D115" i="9"/>
  <c r="D116" i="9"/>
  <c r="D117" i="9"/>
  <c r="D118" i="9"/>
  <c r="D119" i="9"/>
  <c r="D89" i="9"/>
  <c r="D90" i="9"/>
  <c r="D91" i="9"/>
  <c r="D92" i="9"/>
  <c r="D93" i="9"/>
  <c r="D94" i="9"/>
  <c r="D95" i="9"/>
  <c r="D96" i="9"/>
  <c r="D97" i="9"/>
  <c r="D98" i="9"/>
  <c r="D99" i="9"/>
  <c r="D100" i="9"/>
  <c r="D101" i="9"/>
  <c r="D68" i="9"/>
  <c r="D69" i="9"/>
  <c r="D70" i="9"/>
  <c r="D71" i="9"/>
  <c r="D72" i="9"/>
  <c r="D67" i="9"/>
  <c r="N44" i="9"/>
  <c r="O44" i="9"/>
  <c r="P44" i="9"/>
  <c r="Q44" i="9"/>
  <c r="R44" i="9"/>
  <c r="D56" i="9"/>
  <c r="D57" i="9"/>
  <c r="D58" i="9"/>
  <c r="D59" i="9"/>
  <c r="D60" i="9"/>
  <c r="D61" i="9"/>
  <c r="D49" i="9"/>
  <c r="D50" i="9"/>
  <c r="D51" i="9"/>
  <c r="D52" i="9"/>
  <c r="D53" i="9"/>
  <c r="D54" i="9"/>
  <c r="D55" i="9"/>
  <c r="D48" i="9"/>
  <c r="D38" i="9"/>
  <c r="D39" i="9"/>
  <c r="D40" i="9"/>
  <c r="D41" i="9"/>
  <c r="D42" i="9"/>
  <c r="D43" i="9"/>
  <c r="D37" i="9"/>
  <c r="D28" i="9"/>
  <c r="D27" i="9"/>
  <c r="F113" i="10"/>
  <c r="G113" i="10"/>
  <c r="H113" i="10"/>
  <c r="I113" i="10"/>
  <c r="J113" i="10"/>
  <c r="K113" i="10"/>
  <c r="L113" i="10"/>
  <c r="M113" i="10"/>
  <c r="N113" i="10"/>
  <c r="O113" i="10"/>
  <c r="P113" i="10"/>
  <c r="Q113" i="10"/>
  <c r="R113" i="10"/>
  <c r="E113" i="10"/>
  <c r="F114" i="10"/>
  <c r="G114" i="10"/>
  <c r="H114" i="10"/>
  <c r="I114" i="10"/>
  <c r="J114" i="10"/>
  <c r="K114" i="10"/>
  <c r="L114" i="10"/>
  <c r="M114" i="10"/>
  <c r="N114" i="10"/>
  <c r="O114" i="10"/>
  <c r="P114" i="10"/>
  <c r="Q114" i="10"/>
  <c r="R114" i="10"/>
  <c r="E114" i="10"/>
  <c r="N135" i="9"/>
  <c r="O135" i="9"/>
  <c r="P135" i="9"/>
  <c r="Q135" i="9"/>
  <c r="R135" i="9"/>
  <c r="Q115" i="10"/>
  <c r="Q117" i="10"/>
  <c r="R115" i="10"/>
  <c r="R117" i="10"/>
  <c r="P115" i="10"/>
  <c r="P117" i="10"/>
  <c r="N115" i="10"/>
  <c r="N117" i="10"/>
  <c r="O115" i="10"/>
  <c r="O117" i="10"/>
  <c r="M115" i="10"/>
  <c r="M117" i="10"/>
  <c r="J115" i="10"/>
  <c r="J117" i="10"/>
  <c r="K115" i="10"/>
  <c r="K117" i="10"/>
  <c r="L115" i="10"/>
  <c r="L117" i="10"/>
  <c r="I115" i="10"/>
  <c r="I117" i="10"/>
  <c r="F115" i="10"/>
  <c r="F117" i="10"/>
  <c r="H115" i="10"/>
  <c r="H117" i="10"/>
  <c r="E115" i="10"/>
  <c r="E117" i="10"/>
  <c r="G115" i="10"/>
  <c r="G117" i="10"/>
  <c r="G31" i="10"/>
  <c r="E31" i="10"/>
  <c r="E59" i="10"/>
  <c r="E61" i="10"/>
  <c r="E109" i="10"/>
  <c r="E121" i="10"/>
  <c r="R99" i="10"/>
  <c r="Q99" i="10"/>
  <c r="P99" i="10"/>
  <c r="O99" i="10"/>
  <c r="N99" i="10"/>
  <c r="M99" i="10"/>
  <c r="L99" i="10"/>
  <c r="K99" i="10"/>
  <c r="J99" i="10"/>
  <c r="I99" i="10"/>
  <c r="H99" i="10"/>
  <c r="G99" i="10"/>
  <c r="R81" i="10"/>
  <c r="Q81" i="10"/>
  <c r="P81" i="10"/>
  <c r="O81" i="10"/>
  <c r="N81" i="10"/>
  <c r="M81" i="10"/>
  <c r="L81" i="10"/>
  <c r="K81" i="10"/>
  <c r="K101" i="10"/>
  <c r="J81" i="10"/>
  <c r="I81" i="10"/>
  <c r="H81" i="10"/>
  <c r="G81" i="10"/>
  <c r="R59" i="10"/>
  <c r="Q59" i="10"/>
  <c r="P59" i="10"/>
  <c r="O59" i="10"/>
  <c r="N59" i="10"/>
  <c r="M59" i="10"/>
  <c r="L59" i="10"/>
  <c r="K59" i="10"/>
  <c r="J59" i="10"/>
  <c r="I59" i="10"/>
  <c r="H59" i="10"/>
  <c r="G59" i="10"/>
  <c r="G61" i="10"/>
  <c r="F59" i="10"/>
  <c r="I101" i="10"/>
  <c r="O101" i="10"/>
  <c r="G101" i="10"/>
  <c r="G109" i="10"/>
  <c r="G121" i="10"/>
  <c r="M101" i="10"/>
  <c r="Q101" i="10"/>
  <c r="H101" i="10"/>
  <c r="J101" i="10"/>
  <c r="L101" i="10"/>
  <c r="N101" i="10"/>
  <c r="P101" i="10"/>
  <c r="R101" i="10"/>
  <c r="R102" i="9"/>
  <c r="Q102" i="9"/>
  <c r="P102" i="9"/>
  <c r="O102" i="9"/>
  <c r="N102" i="9"/>
  <c r="O122" i="9"/>
  <c r="Q122" i="9"/>
  <c r="N122" i="9"/>
  <c r="P122" i="9"/>
  <c r="R122" i="9"/>
  <c r="R31" i="10"/>
  <c r="R61" i="10"/>
  <c r="Q31" i="10"/>
  <c r="Q61" i="10"/>
  <c r="P31" i="10"/>
  <c r="P61" i="10"/>
  <c r="O31" i="10"/>
  <c r="O61" i="10"/>
  <c r="N31" i="10"/>
  <c r="N61" i="10"/>
  <c r="M31" i="10"/>
  <c r="M61" i="10"/>
  <c r="L31" i="10"/>
  <c r="L61" i="10"/>
  <c r="K31" i="10"/>
  <c r="K61" i="10"/>
  <c r="J31" i="10"/>
  <c r="J61" i="10"/>
  <c r="I31" i="10"/>
  <c r="I61" i="10"/>
  <c r="H31" i="10"/>
  <c r="H61" i="10"/>
  <c r="F31" i="10"/>
  <c r="F61" i="10"/>
  <c r="R17" i="9"/>
  <c r="R138" i="9"/>
  <c r="Q17" i="9"/>
  <c r="Q138" i="9"/>
  <c r="P17" i="9"/>
  <c r="P138" i="9"/>
  <c r="O17" i="9"/>
  <c r="O138" i="9"/>
  <c r="N17" i="9"/>
  <c r="N138" i="9"/>
  <c r="N109" i="10"/>
  <c r="N121" i="10"/>
  <c r="K109" i="10"/>
  <c r="K121" i="10"/>
  <c r="L109" i="10"/>
  <c r="L121" i="10"/>
  <c r="M109" i="10"/>
  <c r="M121" i="10"/>
  <c r="F109" i="10"/>
  <c r="F121" i="10"/>
  <c r="O109" i="10"/>
  <c r="O121" i="10"/>
  <c r="H109" i="10"/>
  <c r="H121" i="10"/>
  <c r="P109" i="10"/>
  <c r="P121" i="10"/>
  <c r="I109" i="10"/>
  <c r="I121" i="10"/>
  <c r="Q109" i="10"/>
  <c r="Q121" i="10"/>
  <c r="J109" i="10"/>
  <c r="J121" i="10"/>
  <c r="R109" i="10"/>
  <c r="R121" i="10"/>
  <c r="N78" i="9"/>
  <c r="N134" i="9"/>
  <c r="P78" i="9"/>
  <c r="P134" i="9"/>
  <c r="R78" i="9"/>
  <c r="R134" i="9"/>
  <c r="O78" i="9"/>
  <c r="O134" i="9"/>
  <c r="Q78" i="9"/>
  <c r="Q134" i="9"/>
  <c r="P137" i="9"/>
  <c r="P139" i="9"/>
  <c r="Q137" i="9"/>
  <c r="Q139" i="9"/>
  <c r="N137" i="9"/>
  <c r="N139" i="9"/>
  <c r="O137" i="9"/>
  <c r="O139" i="9"/>
  <c r="R137" i="9"/>
  <c r="R139" i="9"/>
</calcChain>
</file>

<file path=xl/sharedStrings.xml><?xml version="1.0" encoding="utf-8"?>
<sst xmlns="http://schemas.openxmlformats.org/spreadsheetml/2006/main" count="1249" uniqueCount="416">
  <si>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</si>
  <si>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</si>
  <si>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</si>
  <si>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</si>
  <si>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</si>
  <si>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</si>
  <si>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</si>
  <si>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</si>
  <si>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</si>
  <si>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</si>
  <si>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</si>
  <si>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</si>
  <si>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</si>
  <si>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San Francisco Public Utilities Commission</t>
  </si>
  <si>
    <t>Name of Resource Planning Coordinator</t>
  </si>
  <si>
    <t>Name of Scenario</t>
  </si>
  <si>
    <t>Persons who prepared Tables</t>
  </si>
  <si>
    <t>CRAT</t>
  </si>
  <si>
    <t>Energy Balance Table</t>
  </si>
  <si>
    <t>Emissions Table</t>
  </si>
  <si>
    <t>RPS Table</t>
  </si>
  <si>
    <t>Application for Confidentiality</t>
  </si>
  <si>
    <t>Name:</t>
  </si>
  <si>
    <t>Julia Olguin</t>
  </si>
  <si>
    <t>Title:</t>
  </si>
  <si>
    <t>Manager of Origination and Power Supply</t>
  </si>
  <si>
    <t>E-mail:</t>
  </si>
  <si>
    <t>JOlguin@sfwater.org</t>
  </si>
  <si>
    <t>Telephone:</t>
  </si>
  <si>
    <t>(415) 622-6413</t>
  </si>
  <si>
    <t>Address:</t>
  </si>
  <si>
    <t>525 Golden Gate Ave., 7th Floor</t>
  </si>
  <si>
    <t>Address 2:</t>
  </si>
  <si>
    <t>City:</t>
  </si>
  <si>
    <t>San Francisco</t>
  </si>
  <si>
    <t>State:</t>
  </si>
  <si>
    <t>CA</t>
  </si>
  <si>
    <t>Zip:</t>
  </si>
  <si>
    <t>Date Completed:</t>
  </si>
  <si>
    <t>Date Updated:</t>
  </si>
  <si>
    <t>Back-up / Additional Contact Persons for Questions about these Tables (Optional):</t>
  </si>
  <si>
    <t>Crystal Chen</t>
  </si>
  <si>
    <t>Utility Specialist</t>
  </si>
  <si>
    <t>CrChen@sfwater.org</t>
  </si>
  <si>
    <t>(415) 271-2703</t>
  </si>
  <si>
    <t xml:space="preserve">   Capacity Resource Accounting Table </t>
  </si>
  <si>
    <t>Form CEC 109 (May 2017)</t>
  </si>
  <si>
    <t>Scenario Name: Scenario D</t>
  </si>
  <si>
    <t xml:space="preserve"> </t>
  </si>
  <si>
    <t>Units = MW</t>
  </si>
  <si>
    <t>Data input by User are in dark green font.</t>
  </si>
  <si>
    <t>PEAK LOAD CALCULATIONS</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</si>
  <si>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</si>
  <si>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</si>
  <si>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</si>
  <si>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</si>
  <si>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</si>
  <si>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</si>
  <si>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</si>
  <si>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</si>
  <si>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</si>
  <si>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</si>
  <si>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</si>
  <si>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</si>
  <si>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</si>
  <si>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</si>
  <si>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</si>
  <si>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</si>
  <si>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</si>
  <si>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</si>
  <si>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</si>
  <si>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</si>
  <si>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</si>
  <si>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</si>
  <si>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</si>
  <si>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</si>
  <si>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Forecast Total Peak-Hour 1-in-2 Demand</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</si>
  <si>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</si>
  <si>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</si>
  <si>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</si>
  <si>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</si>
  <si>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</si>
  <si>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</si>
  <si>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</si>
  <si>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Peak Demand (accounting for demand response and AAEE) (1-5-6)</t>
  </si>
  <si>
    <t>Planning Reserve Margin</t>
  </si>
  <si>
    <t xml:space="preserve">Firm Sales Obligations </t>
  </si>
  <si>
    <t>Total Peak Procurement Requirement (7+8+9)</t>
  </si>
  <si>
    <t>EXISTING AND PLANNED CAPACITY SUPPLY RESOURCES</t>
  </si>
  <si>
    <t>Utility-Owned Generation and Storage (not RPS-eligible):</t>
  </si>
  <si>
    <t>For fuel type, choose from list or enter value</t>
  </si>
  <si>
    <t>[list resource by name]</t>
  </si>
  <si>
    <t>Fuel type</t>
  </si>
  <si>
    <t>11a</t>
  </si>
  <si>
    <t>Holm Hydroelectric Plant, Units 1 &amp; 2</t>
  </si>
  <si>
    <t>Large Hydroelectric</t>
  </si>
  <si>
    <t>11b</t>
  </si>
  <si>
    <t>Moccasin Hydroelectric Plant, Units 1 &amp; 2</t>
  </si>
  <si>
    <t>11c</t>
  </si>
  <si>
    <t>11d</t>
  </si>
  <si>
    <t>11e</t>
  </si>
  <si>
    <t>11f</t>
  </si>
  <si>
    <t>11g</t>
  </si>
  <si>
    <t>Long-Term Contracts (not RPS-eligible):</t>
  </si>
  <si>
    <t>[list contracts by name]</t>
  </si>
  <si>
    <t>11h</t>
  </si>
  <si>
    <t>WAPA - Base Power</t>
  </si>
  <si>
    <t>11i</t>
  </si>
  <si>
    <t>WAPA - Custom Power</t>
  </si>
  <si>
    <t>11j</t>
  </si>
  <si>
    <t>11k</t>
  </si>
  <si>
    <t>11l</t>
  </si>
  <si>
    <t>11m</t>
  </si>
  <si>
    <t>11n</t>
  </si>
  <si>
    <t>Total peak dependable capacity of existing and planned supply resources (not RPS-eligible) (sum of 11a…11n)</t>
  </si>
  <si>
    <t>Utility-Owned RPS-eligible Resources:</t>
  </si>
  <si>
    <t>[list resource by plant or unit]</t>
  </si>
  <si>
    <t>12a</t>
  </si>
  <si>
    <t>Kirkwood Hydroelectric Plant Units 1,2, &amp; 3</t>
  </si>
  <si>
    <t>12b</t>
  </si>
  <si>
    <t>Moccasin Low-Head Hydroelectric Plant</t>
  </si>
  <si>
    <t>12c</t>
  </si>
  <si>
    <t>Southeast Waste Water Cogeneration Plant</t>
  </si>
  <si>
    <t>Cogen</t>
  </si>
  <si>
    <t>12d</t>
  </si>
  <si>
    <t xml:space="preserve">In-City Solar Located on Municipal Facilities </t>
  </si>
  <si>
    <t>Solar PV</t>
  </si>
  <si>
    <t>12e</t>
  </si>
  <si>
    <t>12f</t>
  </si>
  <si>
    <t>12g</t>
  </si>
  <si>
    <t>12h</t>
  </si>
  <si>
    <t>12i</t>
  </si>
  <si>
    <t>12j</t>
  </si>
  <si>
    <t>12k</t>
  </si>
  <si>
    <t>12l</t>
  </si>
  <si>
    <t>12m</t>
  </si>
  <si>
    <t>12n</t>
  </si>
  <si>
    <t>Long-Term Contracts (RPS-eligible):</t>
  </si>
  <si>
    <t>12o</t>
  </si>
  <si>
    <t>Sunset Solar PV</t>
  </si>
  <si>
    <t>12p</t>
  </si>
  <si>
    <t>12q</t>
  </si>
  <si>
    <t>12r</t>
  </si>
  <si>
    <t>12s</t>
  </si>
  <si>
    <t>12t</t>
  </si>
  <si>
    <t>Total peak dependable capacity of existing and planned RPS-eligible resources (sum of 12a…12t)</t>
  </si>
  <si>
    <t>Total peak dependable capacity of existing and planned supply resources (11+12)</t>
  </si>
  <si>
    <t>GENERIC ADDITIONS</t>
  </si>
  <si>
    <t>NON-RPS ELIGIBLE RESOURCES:</t>
  </si>
  <si>
    <t>[list resource by name or description]</t>
  </si>
  <si>
    <t>14a</t>
  </si>
  <si>
    <t>Battery 4-hours</t>
  </si>
  <si>
    <t>Storage</t>
  </si>
  <si>
    <t>14b</t>
  </si>
  <si>
    <t>14c</t>
  </si>
  <si>
    <t>14d</t>
  </si>
  <si>
    <t>14e</t>
  </si>
  <si>
    <t>14f</t>
  </si>
  <si>
    <t>14g</t>
  </si>
  <si>
    <t>14h</t>
  </si>
  <si>
    <t>14i</t>
  </si>
  <si>
    <t>14j</t>
  </si>
  <si>
    <t>14k</t>
  </si>
  <si>
    <t>14l</t>
  </si>
  <si>
    <t>14m</t>
  </si>
  <si>
    <t>14n</t>
  </si>
  <si>
    <t>Total peak dependable capacity of generic supply resources (not RPS-eligible)</t>
  </si>
  <si>
    <t>RPS-ELIGIBLE RESOURCES:</t>
  </si>
  <si>
    <t>15a</t>
  </si>
  <si>
    <t>Utility-scale Solar PV</t>
  </si>
  <si>
    <t>15b</t>
  </si>
  <si>
    <t xml:space="preserve">Geothermal </t>
  </si>
  <si>
    <t>Geothermal</t>
  </si>
  <si>
    <t>15c</t>
  </si>
  <si>
    <t>15d</t>
  </si>
  <si>
    <t>15e</t>
  </si>
  <si>
    <t>15f</t>
  </si>
  <si>
    <t>15g</t>
  </si>
  <si>
    <t>15h</t>
  </si>
  <si>
    <t>15i</t>
  </si>
  <si>
    <t>15j</t>
  </si>
  <si>
    <t>15k</t>
  </si>
  <si>
    <t>15l</t>
  </si>
  <si>
    <t>15m</t>
  </si>
  <si>
    <t>15n</t>
  </si>
  <si>
    <t>Total peak dependable capacity of generic RPS-eligible resources</t>
  </si>
  <si>
    <t>Total peak dependable capacity of generic supply resources (14+15)</t>
  </si>
  <si>
    <t>CAPACITY BALANCE SUMMARY</t>
  </si>
  <si>
    <t>Total peak procurement requirement (from line 10)</t>
  </si>
  <si>
    <t>Total peak dependable capacity of existing and planned supply resources (from line 13)</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</si>
  <si>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</si>
  <si>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Total peak dependable capacity of generic supply resources (from line 16)</t>
  </si>
  <si>
    <t>Planned capacity surplus/shortfall (shortfalls assumed to be met with short-term capacity purchases) (19+20)</t>
  </si>
  <si>
    <t xml:space="preserve">   Energy Balance Table </t>
  </si>
  <si>
    <t>Form CEC 110 (May 2017)</t>
  </si>
  <si>
    <t>Units = MWh</t>
  </si>
  <si>
    <t>Historical Data</t>
  </si>
  <si>
    <t>NET ENERGY FOR  LOAD CALCULATIONS</t>
  </si>
  <si>
    <t>Retail sales to end-use customers</t>
  </si>
  <si>
    <t>Other loads</t>
  </si>
  <si>
    <t>Net energy for load</t>
  </si>
  <si>
    <t>Retail sales to end-use customers (accounting for AAEE impacts)</t>
  </si>
  <si>
    <t>Net energy for load (accounting for AAEE impacts)</t>
  </si>
  <si>
    <t>Firm Sales Obligations</t>
  </si>
  <si>
    <t>Total net energy for load (accounting for AAEE impacts)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</si>
  <si>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</si>
  <si>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</si>
  <si>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</si>
  <si>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</si>
  <si>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</si>
  <si>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</si>
  <si>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</si>
  <si>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</si>
  <si>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</si>
  <si>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</si>
  <si>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</si>
  <si>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</si>
  <si>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</si>
  <si>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</si>
  <si>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</si>
  <si>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</si>
  <si>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</si>
  <si>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</si>
  <si>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</si>
  <si>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</si>
  <si>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</si>
  <si>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</si>
  <si>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</si>
  <si>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</si>
  <si>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</si>
  <si>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</si>
  <si>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</si>
  <si>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</si>
  <si>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Total energy from RPS-eligible resources (sum of 13a…13t)</t>
  </si>
  <si>
    <t>13z</t>
  </si>
  <si>
    <t>Undelivered RPS energy</t>
  </si>
  <si>
    <t>Total energy from existing and planned supply resources (12+13)</t>
  </si>
  <si>
    <t>Total energy from generic supply resources (not RPS-eligible)</t>
  </si>
  <si>
    <t>16a</t>
  </si>
  <si>
    <t xml:space="preserve">Long-term RPS-eligible resource </t>
  </si>
  <si>
    <t>16b</t>
  </si>
  <si>
    <t>16c</t>
  </si>
  <si>
    <t>16d</t>
  </si>
  <si>
    <t>16e</t>
  </si>
  <si>
    <t>16f</t>
  </si>
  <si>
    <t>16g</t>
  </si>
  <si>
    <t>16h</t>
  </si>
  <si>
    <t>16i</t>
  </si>
  <si>
    <t>16j</t>
  </si>
  <si>
    <t>16k</t>
  </si>
  <si>
    <t>16l</t>
  </si>
  <si>
    <t>16m</t>
  </si>
  <si>
    <t>16n</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</si>
  <si>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</si>
  <si>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</si>
  <si>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</si>
  <si>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</si>
  <si>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</si>
  <si>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</si>
  <si>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</si>
  <si>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 (only report sales of energy from resources already included in the EBT):</t>
  </si>
  <si>
    <t>ENERGY BALANCE SUMMARY</t>
  </si>
  <si>
    <r>
      <t xml:space="preserve">Total energy from supply resources </t>
    </r>
    <r>
      <rPr>
        <b/>
        <sz val="12"/>
        <color rgb="FFFF0000"/>
        <rFont val="Calibri"/>
        <family val="2"/>
        <scheme val="minor"/>
      </rPr>
      <t>(14+17+17z)</t>
    </r>
  </si>
  <si>
    <t>19a</t>
  </si>
  <si>
    <t>Undelivered RPS energy (from 13z)</t>
  </si>
  <si>
    <t>Net Short term and spot market purchases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</si>
  <si>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</si>
  <si>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</si>
  <si>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</si>
  <si>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</si>
  <si>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</si>
  <si>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</si>
  <si>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</si>
  <si>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</si>
  <si>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</si>
  <si>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</si>
  <si>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</si>
  <si>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</si>
  <si>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</si>
  <si>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</si>
  <si>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</si>
  <si>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</si>
  <si>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</si>
  <si>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 xml:space="preserve">Emissions Intensity </t>
  </si>
  <si>
    <t>1h</t>
  </si>
  <si>
    <t>1i</t>
  </si>
  <si>
    <t>1j</t>
  </si>
  <si>
    <t>1k</t>
  </si>
  <si>
    <t>1l</t>
  </si>
  <si>
    <t>1m</t>
  </si>
  <si>
    <t>1n</t>
  </si>
  <si>
    <t>Total GHG emissions of existing and planned supply resources (not RPS-eligible) (sum of 1a…1n)</t>
  </si>
  <si>
    <t>2b</t>
  </si>
  <si>
    <t>2c</t>
  </si>
  <si>
    <t>2d</t>
  </si>
  <si>
    <t>2e</t>
  </si>
  <si>
    <t>2f</t>
  </si>
  <si>
    <t>2g</t>
  </si>
  <si>
    <t>2h</t>
  </si>
  <si>
    <t>2i</t>
  </si>
  <si>
    <t>2j</t>
  </si>
  <si>
    <t>2k</t>
  </si>
  <si>
    <t>2l</t>
  </si>
  <si>
    <t>2m</t>
  </si>
  <si>
    <t>2n</t>
  </si>
  <si>
    <t>2o</t>
  </si>
  <si>
    <t>2p</t>
  </si>
  <si>
    <t>sq</t>
  </si>
  <si>
    <t>2r</t>
  </si>
  <si>
    <t>2s</t>
  </si>
  <si>
    <t>2t</t>
  </si>
  <si>
    <t>Total GHG emissions from RPS-eligible resources (sum of 2a…2t)</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</si>
  <si>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</si>
  <si>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</si>
  <si>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</si>
  <si>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</si>
  <si>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</si>
  <si>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</si>
  <si>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</si>
  <si>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</si>
  <si>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</si>
  <si>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</si>
  <si>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</si>
  <si>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</si>
  <si>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</si>
  <si>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</si>
  <si>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</si>
  <si>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</si>
  <si>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</si>
  <si>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</si>
  <si>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</si>
  <si>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</si>
  <si>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</si>
  <si>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</si>
  <si>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</si>
  <si>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</si>
  <si>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</si>
  <si>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</si>
  <si>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</si>
  <si>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</si>
  <si>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</si>
  <si>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</si>
  <si>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</si>
  <si>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</si>
  <si>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</si>
  <si>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</si>
  <si>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</si>
  <si>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</si>
  <si>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</si>
  <si>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</si>
  <si>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</si>
  <si>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</si>
  <si>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</si>
  <si>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</si>
  <si>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</si>
  <si>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</si>
  <si>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</si>
  <si>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</si>
  <si>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</si>
  <si>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</si>
  <si>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</si>
  <si>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</si>
  <si>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Adjusted 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</si>
  <si>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</si>
  <si>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</si>
  <si>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</si>
  <si>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</si>
  <si>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</si>
  <si>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</si>
  <si>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</si>
  <si>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</si>
  <si>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2022</t>
  </si>
  <si>
    <t>Compliance Period 4</t>
  </si>
  <si>
    <t>Compliance Period 5</t>
  </si>
  <si>
    <t>Compliance Period 6</t>
  </si>
  <si>
    <t>Compliance Period 7</t>
  </si>
  <si>
    <t>Compliance Period 8</t>
  </si>
  <si>
    <t>Compliance Period 9</t>
  </si>
  <si>
    <t>Compliance Period 10</t>
  </si>
  <si>
    <t>Compliance Period 11</t>
  </si>
  <si>
    <t>RPS ENERGY REQUIREMENT CALCULATIONS</t>
  </si>
  <si>
    <t>Annual Retail sales to end-use customers (accounting for AAEE impacts) (From EBT)</t>
  </si>
  <si>
    <t>Green pricing program Exclusion, (may include other exclusions like self generation exclusion)</t>
  </si>
  <si>
    <t>Soft target (%)</t>
  </si>
  <si>
    <t>Required procurement for compliance period</t>
  </si>
  <si>
    <t>Category 0, 1 and 2 Resources (bundled with RECs)</t>
  </si>
  <si>
    <t>Excess balance at beginning/end of compliance period</t>
  </si>
  <si>
    <t>RPS-eligible energy procured (copied from EBT)</t>
  </si>
  <si>
    <t>6A</t>
  </si>
  <si>
    <t xml:space="preserve">   Amount of energy applied to procurement obligation</t>
  </si>
  <si>
    <t>Net purchases of  Category 0, 1 and 2 RECs</t>
  </si>
  <si>
    <t>7A</t>
  </si>
  <si>
    <t xml:space="preserve">  Excess balance and REC purchases applied to procurement obligation</t>
  </si>
  <si>
    <t>Net change in balance/carryover (RECs and RPS-eligible energy) (6+7-6A-7A)</t>
  </si>
  <si>
    <t>Category 3 Resources (unbundled RECs)</t>
  </si>
  <si>
    <t>Net purchases of Category 3 RECs</t>
  </si>
  <si>
    <t>Excess balance and REC purchases applied to procurement obligation</t>
  </si>
  <si>
    <t>Net change in REC balance</t>
  </si>
  <si>
    <t>Total generation plus RECs (all Categories) applied to procurement requirement (6A + 7A + 11)</t>
  </si>
  <si>
    <t>Over/under procurement for compliance period (13 - 4)</t>
  </si>
  <si>
    <t>UOG-NON-RPS</t>
  </si>
  <si>
    <t>LT contracts-NON-RPS</t>
  </si>
  <si>
    <t>UOG RPS</t>
  </si>
  <si>
    <t>LT contracts RPS</t>
  </si>
  <si>
    <t>Generic-NON-RPS</t>
  </si>
  <si>
    <t>Generic RPS</t>
  </si>
  <si>
    <t>Battery Storage</t>
  </si>
  <si>
    <t>Small Hydroelectric</t>
  </si>
  <si>
    <t>Biofuels</t>
  </si>
  <si>
    <t>Coal</t>
  </si>
  <si>
    <t>Solar Thermal</t>
  </si>
  <si>
    <t>Natural Gas</t>
  </si>
  <si>
    <t>Nuclear</t>
  </si>
  <si>
    <t>Wind</t>
  </si>
  <si>
    <t>Pump Storage</t>
  </si>
  <si>
    <t>Unspecified/System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</si>
</sst>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84">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color rgb="FFFF0000"/>
      <name val="Times New Roman"/>
    </font>
    <font>
      <sz val="11"/>
      <name val="Calibri"/>
    </font>
    <font>
      <sz val="11"/>
      <color rgb="FF000000"/>
      <name val="Calibri"/>
      <family val="2"/>
      <charset val="1"/>
    </font>
    <font>
      <sz val="11"/>
      <color rgb="FF000000"/>
      <name val="Calibri"/>
    </font>
    <font>
      <sz val="11"/>
      <name val="Calibri"/>
      <family val="2"/>
      <scheme val="minor"/>
    </font>
    <font>
      <sz val="12"/>
      <color rgb="FF00B050"/>
      <name val="Calibri"/>
      <family val="2"/>
    </font>
    <font>
      <u/>
      <sz val="10"/>
      <color indexed="12"/>
      <name val="Calibri"/>
      <scheme val="minor"/>
    </font>
    <font>
      <sz val="12"/>
      <name val="Times New Roman"/>
    </font>
    <font>
      <sz val="12"/>
      <name val="Calibri"/>
      <scheme val="minor"/>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A6A6A6"/>
        <bgColor indexed="64"/>
      </patternFill>
    </fill>
    <fill>
      <patternFill patternType="solid">
        <fgColor rgb="FFE2EFDA"/>
        <bgColor indexed="64"/>
      </patternFill>
    </fill>
    <fill>
      <patternFill patternType="solid">
        <fgColor rgb="FFEBF1DE"/>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n">
        <color auto="1"/>
      </left>
      <right style="thick">
        <color auto="1"/>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style="thin">
        <color auto="1"/>
      </top>
      <bottom style="thin">
        <color auto="1"/>
      </bottom>
      <diagonal/>
    </border>
    <border>
      <left style="thin">
        <color rgb="FF000000"/>
      </left>
      <right style="thin">
        <color indexed="64"/>
      </right>
      <top/>
      <bottom style="thin">
        <color indexed="64"/>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indexed="64"/>
      </left>
      <right style="thin">
        <color indexed="64"/>
      </right>
      <top style="thin">
        <color rgb="FF000000"/>
      </top>
      <bottom/>
      <diagonal/>
    </border>
    <border>
      <left/>
      <right style="thin">
        <color auto="1"/>
      </right>
      <top style="thin">
        <color rgb="FF000000"/>
      </top>
      <bottom style="thin">
        <color auto="1"/>
      </bottom>
      <diagonal/>
    </border>
    <border>
      <left/>
      <right/>
      <top style="thin">
        <color rgb="FF000000"/>
      </top>
      <bottom/>
      <diagonal/>
    </border>
    <border>
      <left style="thin">
        <color auto="1"/>
      </left>
      <right style="thin">
        <color rgb="FF000000"/>
      </right>
      <top style="thin">
        <color auto="1"/>
      </top>
      <bottom style="thin">
        <color auto="1"/>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n">
        <color auto="1"/>
      </right>
      <top style="thin">
        <color auto="1"/>
      </top>
      <bottom style="thin">
        <color auto="1"/>
      </bottom>
      <diagonal/>
    </border>
    <border>
      <left/>
      <right/>
      <top style="thin">
        <color auto="1"/>
      </top>
      <bottom style="thin">
        <color rgb="FF000000"/>
      </bottom>
      <diagonal/>
    </border>
    <border>
      <left style="thin">
        <color rgb="FF000000"/>
      </left>
      <right/>
      <top style="thin">
        <color rgb="FF000000"/>
      </top>
      <bottom/>
      <diagonal/>
    </border>
    <border>
      <left style="thin">
        <color indexed="64"/>
      </left>
      <right style="thick">
        <color indexed="64"/>
      </right>
      <top/>
      <bottom style="thin">
        <color indexed="64"/>
      </bottom>
      <diagonal/>
    </border>
    <border>
      <left style="thin">
        <color rgb="FF000000"/>
      </left>
      <right style="thick">
        <color rgb="FF000000"/>
      </right>
      <top style="thin">
        <color rgb="FF000000"/>
      </top>
      <bottom style="thin">
        <color rgb="FF000000"/>
      </bottom>
      <diagonal/>
    </border>
    <border>
      <left style="thin">
        <color auto="1"/>
      </left>
      <right style="thick">
        <color rgb="FF000000"/>
      </right>
      <top style="thin">
        <color auto="1"/>
      </top>
      <bottom style="thin">
        <color auto="1"/>
      </bottom>
      <diagonal/>
    </border>
    <border>
      <left/>
      <right style="thick">
        <color rgb="FF000000"/>
      </right>
      <top style="thin">
        <color auto="1"/>
      </top>
      <bottom style="thin">
        <color auto="1"/>
      </bottom>
      <diagonal/>
    </border>
    <border>
      <left style="medium">
        <color rgb="FF000000"/>
      </left>
      <right style="thick">
        <color rgb="FF000000"/>
      </right>
      <top style="thin">
        <color rgb="FF000000"/>
      </top>
      <bottom style="thin">
        <color rgb="FF000000"/>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6" fillId="14"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45"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2" fillId="39"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48"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47" fillId="4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40"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47" fillId="39" borderId="0" applyNumberFormat="0" applyBorder="0" applyAlignment="0" applyProtection="0"/>
    <xf numFmtId="0" fontId="2"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48"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6" fillId="18"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45"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2" fillId="42"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48"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47" fillId="4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4"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47" fillId="43" borderId="0" applyNumberFormat="0" applyBorder="0" applyAlignment="0" applyProtection="0"/>
    <xf numFmtId="0" fontId="2"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48"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6" fillId="22"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45"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2" fillId="46"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8"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7" fillId="47"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7"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47" fillId="46" borderId="0" applyNumberFormat="0" applyBorder="0" applyAlignment="0" applyProtection="0"/>
    <xf numFmtId="0" fontId="2"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48"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6" fillId="26"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45"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2" fillId="39"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48"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47" fillId="4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47" fillId="39" borderId="0" applyNumberFormat="0" applyBorder="0" applyAlignment="0" applyProtection="0"/>
    <xf numFmtId="0" fontId="2"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48"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6" fillId="3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45"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48"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47" fillId="5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48"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6" fillId="34"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45"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48"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47" fillId="5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52"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48"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5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5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54" borderId="0" applyNumberFormat="0" applyBorder="0" applyAlignment="0" applyProtection="0"/>
    <xf numFmtId="0" fontId="2"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5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6"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5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5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9"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58" borderId="0" applyNumberFormat="0" applyBorder="0" applyAlignment="0" applyProtection="0"/>
    <xf numFmtId="0" fontId="2"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54"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54" borderId="0" applyNumberFormat="0" applyBorder="0" applyAlignment="0" applyProtection="0"/>
    <xf numFmtId="0" fontId="2"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5"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42"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6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2" borderId="0" applyNumberFormat="0" applyBorder="0" applyAlignment="0" applyProtection="0"/>
    <xf numFmtId="0" fontId="2"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6" borderId="0" applyNumberFormat="0" applyBorder="0" applyAlignment="0" applyProtection="0"/>
    <xf numFmtId="0" fontId="50" fillId="16" borderId="0" applyNumberFormat="0" applyBorder="0" applyAlignment="0" applyProtection="0"/>
    <xf numFmtId="0" fontId="51" fillId="62" borderId="0" applyNumberFormat="0" applyBorder="0" applyAlignment="0" applyProtection="0"/>
    <xf numFmtId="0" fontId="28" fillId="16" borderId="0" applyNumberFormat="0" applyBorder="0" applyAlignment="0" applyProtection="0"/>
    <xf numFmtId="0" fontId="52" fillId="16" borderId="0" applyNumberFormat="0" applyBorder="0" applyAlignment="0" applyProtection="0"/>
    <xf numFmtId="164" fontId="51" fillId="62" borderId="0" applyNumberFormat="0" applyBorder="0" applyAlignment="0" applyProtection="0"/>
    <xf numFmtId="0" fontId="52" fillId="16" borderId="0" applyNumberFormat="0" applyBorder="0" applyAlignment="0" applyProtection="0"/>
    <xf numFmtId="0" fontId="28" fillId="63" borderId="0" applyNumberFormat="0" applyBorder="0" applyAlignment="0" applyProtection="0"/>
    <xf numFmtId="0" fontId="53" fillId="16" borderId="0" applyNumberFormat="0" applyBorder="0" applyAlignment="0" applyProtection="0"/>
    <xf numFmtId="0" fontId="51" fillId="62"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0" fontId="51" fillId="62" borderId="0" applyNumberFormat="0" applyBorder="0" applyAlignment="0" applyProtection="0"/>
    <xf numFmtId="164" fontId="51" fillId="62" borderId="0" applyNumberFormat="0" applyBorder="0" applyAlignment="0" applyProtection="0"/>
    <xf numFmtId="0" fontId="28" fillId="16"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28" fillId="16" borderId="0" applyNumberFormat="0" applyBorder="0" applyAlignment="0" applyProtection="0"/>
    <xf numFmtId="164" fontId="51" fillId="62" borderId="0" applyNumberFormat="0" applyBorder="0" applyAlignment="0" applyProtection="0"/>
    <xf numFmtId="0" fontId="51" fillId="62" borderId="0" applyNumberFormat="0" applyBorder="0" applyAlignment="0" applyProtection="0"/>
    <xf numFmtId="0" fontId="28" fillId="16" borderId="0" applyNumberFormat="0" applyBorder="0" applyAlignment="0" applyProtection="0"/>
    <xf numFmtId="0" fontId="51" fillId="63" borderId="0" applyNumberFormat="0" applyBorder="0" applyAlignment="0" applyProtection="0"/>
    <xf numFmtId="0" fontId="50"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53" fillId="16" borderId="0" applyNumberFormat="0" applyBorder="0" applyAlignment="0" applyProtection="0"/>
    <xf numFmtId="0" fontId="52" fillId="16" borderId="0" applyNumberFormat="0" applyBorder="0" applyAlignment="0" applyProtection="0"/>
    <xf numFmtId="0" fontId="49" fillId="20" borderId="0" applyNumberFormat="0" applyBorder="0" applyAlignment="0" applyProtection="0"/>
    <xf numFmtId="0" fontId="50" fillId="20" borderId="0" applyNumberFormat="0" applyBorder="0" applyAlignment="0" applyProtection="0"/>
    <xf numFmtId="0" fontId="51" fillId="43" borderId="0" applyNumberFormat="0" applyBorder="0" applyAlignment="0" applyProtection="0"/>
    <xf numFmtId="0" fontId="28" fillId="20" borderId="0" applyNumberFormat="0" applyBorder="0" applyAlignment="0" applyProtection="0"/>
    <xf numFmtId="0" fontId="52" fillId="20" borderId="0" applyNumberFormat="0" applyBorder="0" applyAlignment="0" applyProtection="0"/>
    <xf numFmtId="164" fontId="51" fillId="43" borderId="0" applyNumberFormat="0" applyBorder="0" applyAlignment="0" applyProtection="0"/>
    <xf numFmtId="0" fontId="52" fillId="20" borderId="0" applyNumberFormat="0" applyBorder="0" applyAlignment="0" applyProtection="0"/>
    <xf numFmtId="0" fontId="53" fillId="20" borderId="0" applyNumberFormat="0" applyBorder="0" applyAlignment="0" applyProtection="0"/>
    <xf numFmtId="0" fontId="51" fillId="43" borderId="0" applyNumberFormat="0" applyBorder="0" applyAlignment="0" applyProtection="0"/>
    <xf numFmtId="0" fontId="51" fillId="56" borderId="0" applyNumberFormat="0" applyBorder="0" applyAlignment="0" applyProtection="0"/>
    <xf numFmtId="0" fontId="51" fillId="43" borderId="0" applyNumberFormat="0" applyBorder="0" applyAlignment="0" applyProtection="0"/>
    <xf numFmtId="0" fontId="28" fillId="20" borderId="0" applyNumberFormat="0" applyBorder="0" applyAlignment="0" applyProtection="0"/>
    <xf numFmtId="164" fontId="51" fillId="43" borderId="0" applyNumberFormat="0" applyBorder="0" applyAlignment="0" applyProtection="0"/>
    <xf numFmtId="0" fontId="28" fillId="20" borderId="0" applyNumberFormat="0" applyBorder="0" applyAlignment="0" applyProtection="0"/>
    <xf numFmtId="0" fontId="51" fillId="43" borderId="0" applyNumberFormat="0" applyBorder="0" applyAlignment="0" applyProtection="0"/>
    <xf numFmtId="164" fontId="51" fillId="43" borderId="0" applyNumberFormat="0" applyBorder="0" applyAlignment="0" applyProtection="0"/>
    <xf numFmtId="0" fontId="28" fillId="20" borderId="0" applyNumberFormat="0" applyBorder="0" applyAlignment="0" applyProtection="0"/>
    <xf numFmtId="0" fontId="50"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53" fillId="20" borderId="0" applyNumberFormat="0" applyBorder="0" applyAlignment="0" applyProtection="0"/>
    <xf numFmtId="0" fontId="52" fillId="20" borderId="0" applyNumberFormat="0" applyBorder="0" applyAlignment="0" applyProtection="0"/>
    <xf numFmtId="0" fontId="49" fillId="24" borderId="0" applyNumberFormat="0" applyBorder="0" applyAlignment="0" applyProtection="0"/>
    <xf numFmtId="0" fontId="50" fillId="24" borderId="0" applyNumberFormat="0" applyBorder="0" applyAlignment="0" applyProtection="0"/>
    <xf numFmtId="0" fontId="51" fillId="57" borderId="0" applyNumberFormat="0" applyBorder="0" applyAlignment="0" applyProtection="0"/>
    <xf numFmtId="0" fontId="28" fillId="24" borderId="0" applyNumberFormat="0" applyBorder="0" applyAlignment="0" applyProtection="0"/>
    <xf numFmtId="0" fontId="52" fillId="24" borderId="0" applyNumberFormat="0" applyBorder="0" applyAlignment="0" applyProtection="0"/>
    <xf numFmtId="164" fontId="51" fillId="57" borderId="0" applyNumberFormat="0" applyBorder="0" applyAlignment="0" applyProtection="0"/>
    <xf numFmtId="0" fontId="52" fillId="24" borderId="0" applyNumberFormat="0" applyBorder="0" applyAlignment="0" applyProtection="0"/>
    <xf numFmtId="0" fontId="28" fillId="58" borderId="0" applyNumberFormat="0" applyBorder="0" applyAlignment="0" applyProtection="0"/>
    <xf numFmtId="0" fontId="53" fillId="24" borderId="0" applyNumberFormat="0" applyBorder="0" applyAlignment="0" applyProtection="0"/>
    <xf numFmtId="0" fontId="51" fillId="57"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0" fontId="51" fillId="57" borderId="0" applyNumberFormat="0" applyBorder="0" applyAlignment="0" applyProtection="0"/>
    <xf numFmtId="164" fontId="51" fillId="57" borderId="0" applyNumberFormat="0" applyBorder="0" applyAlignment="0" applyProtection="0"/>
    <xf numFmtId="0" fontId="28"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28" fillId="24" borderId="0" applyNumberFormat="0" applyBorder="0" applyAlignment="0" applyProtection="0"/>
    <xf numFmtId="164" fontId="51" fillId="57" borderId="0" applyNumberFormat="0" applyBorder="0" applyAlignment="0" applyProtection="0"/>
    <xf numFmtId="0" fontId="51" fillId="57" borderId="0" applyNumberFormat="0" applyBorder="0" applyAlignment="0" applyProtection="0"/>
    <xf numFmtId="0" fontId="28" fillId="24" borderId="0" applyNumberFormat="0" applyBorder="0" applyAlignment="0" applyProtection="0"/>
    <xf numFmtId="0" fontId="51" fillId="58" borderId="0" applyNumberFormat="0" applyBorder="0" applyAlignment="0" applyProtection="0"/>
    <xf numFmtId="0" fontId="50"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53" fillId="24" borderId="0" applyNumberFormat="0" applyBorder="0" applyAlignment="0" applyProtection="0"/>
    <xf numFmtId="0" fontId="52" fillId="24" borderId="0" applyNumberFormat="0" applyBorder="0" applyAlignment="0" applyProtection="0"/>
    <xf numFmtId="0" fontId="49" fillId="28" borderId="0" applyNumberFormat="0" applyBorder="0" applyAlignment="0" applyProtection="0"/>
    <xf numFmtId="0" fontId="50" fillId="28" borderId="0" applyNumberFormat="0" applyBorder="0" applyAlignment="0" applyProtection="0"/>
    <xf numFmtId="0" fontId="51" fillId="65" borderId="0" applyNumberFormat="0" applyBorder="0" applyAlignment="0" applyProtection="0"/>
    <xf numFmtId="0" fontId="28" fillId="28" borderId="0" applyNumberFormat="0" applyBorder="0" applyAlignment="0" applyProtection="0"/>
    <xf numFmtId="0" fontId="52" fillId="28" borderId="0" applyNumberFormat="0" applyBorder="0" applyAlignment="0" applyProtection="0"/>
    <xf numFmtId="164" fontId="51" fillId="65" borderId="0" applyNumberFormat="0" applyBorder="0" applyAlignment="0" applyProtection="0"/>
    <xf numFmtId="0" fontId="52" fillId="28" borderId="0" applyNumberFormat="0" applyBorder="0" applyAlignment="0" applyProtection="0"/>
    <xf numFmtId="0" fontId="28" fillId="54" borderId="0" applyNumberFormat="0" applyBorder="0" applyAlignment="0" applyProtection="0"/>
    <xf numFmtId="0" fontId="53" fillId="28"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54" borderId="0" applyNumberFormat="0" applyBorder="0" applyAlignment="0" applyProtection="0"/>
    <xf numFmtId="0" fontId="51" fillId="65" borderId="0" applyNumberFormat="0" applyBorder="0" applyAlignment="0" applyProtection="0"/>
    <xf numFmtId="164" fontId="51" fillId="65" borderId="0" applyNumberFormat="0" applyBorder="0" applyAlignment="0" applyProtection="0"/>
    <xf numFmtId="0" fontId="28" fillId="28"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28" fillId="28" borderId="0" applyNumberFormat="0" applyBorder="0" applyAlignment="0" applyProtection="0"/>
    <xf numFmtId="164" fontId="51" fillId="65" borderId="0" applyNumberFormat="0" applyBorder="0" applyAlignment="0" applyProtection="0"/>
    <xf numFmtId="0" fontId="51" fillId="65" borderId="0" applyNumberFormat="0" applyBorder="0" applyAlignment="0" applyProtection="0"/>
    <xf numFmtId="0" fontId="28" fillId="28" borderId="0" applyNumberFormat="0" applyBorder="0" applyAlignment="0" applyProtection="0"/>
    <xf numFmtId="0" fontId="51" fillId="54" borderId="0" applyNumberFormat="0" applyBorder="0" applyAlignment="0" applyProtection="0"/>
    <xf numFmtId="0" fontId="50"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53" fillId="28" borderId="0" applyNumberFormat="0" applyBorder="0" applyAlignment="0" applyProtection="0"/>
    <xf numFmtId="0" fontId="52" fillId="28" borderId="0" applyNumberFormat="0" applyBorder="0" applyAlignment="0" applyProtection="0"/>
    <xf numFmtId="0" fontId="49" fillId="32" borderId="0" applyNumberFormat="0" applyBorder="0" applyAlignment="0" applyProtection="0"/>
    <xf numFmtId="0" fontId="50" fillId="32" borderId="0" applyNumberFormat="0" applyBorder="0" applyAlignment="0" applyProtection="0"/>
    <xf numFmtId="0" fontId="51" fillId="63" borderId="0" applyNumberFormat="0" applyBorder="0" applyAlignment="0" applyProtection="0"/>
    <xf numFmtId="0" fontId="28" fillId="32" borderId="0" applyNumberFormat="0" applyBorder="0" applyAlignment="0" applyProtection="0"/>
    <xf numFmtId="0" fontId="52" fillId="32" borderId="0" applyNumberFormat="0" applyBorder="0" applyAlignment="0" applyProtection="0"/>
    <xf numFmtId="164" fontId="51" fillId="63" borderId="0" applyNumberFormat="0" applyBorder="0" applyAlignment="0" applyProtection="0"/>
    <xf numFmtId="0" fontId="52" fillId="32" borderId="0" applyNumberFormat="0" applyBorder="0" applyAlignment="0" applyProtection="0"/>
    <xf numFmtId="0" fontId="53" fillId="32" borderId="0" applyNumberFormat="0" applyBorder="0" applyAlignment="0" applyProtection="0"/>
    <xf numFmtId="0" fontId="51" fillId="63" borderId="0" applyNumberFormat="0" applyBorder="0" applyAlignment="0" applyProtection="0"/>
    <xf numFmtId="0" fontId="51" fillId="67" borderId="0" applyNumberFormat="0" applyBorder="0" applyAlignment="0" applyProtection="0"/>
    <xf numFmtId="0" fontId="51" fillId="63" borderId="0" applyNumberFormat="0" applyBorder="0" applyAlignment="0" applyProtection="0"/>
    <xf numFmtId="0" fontId="28" fillId="32" borderId="0" applyNumberFormat="0" applyBorder="0" applyAlignment="0" applyProtection="0"/>
    <xf numFmtId="164" fontId="51" fillId="63" borderId="0" applyNumberFormat="0" applyBorder="0" applyAlignment="0" applyProtection="0"/>
    <xf numFmtId="0" fontId="28" fillId="32"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32" borderId="0" applyNumberFormat="0" applyBorder="0" applyAlignment="0" applyProtection="0"/>
    <xf numFmtId="0" fontId="50"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53" fillId="32" borderId="0" applyNumberFormat="0" applyBorder="0" applyAlignment="0" applyProtection="0"/>
    <xf numFmtId="0" fontId="52" fillId="32" borderId="0" applyNumberFormat="0" applyBorder="0" applyAlignment="0" applyProtection="0"/>
    <xf numFmtId="0" fontId="49" fillId="36" borderId="0" applyNumberFormat="0" applyBorder="0" applyAlignment="0" applyProtection="0"/>
    <xf numFmtId="0" fontId="50" fillId="36" borderId="0" applyNumberFormat="0" applyBorder="0" applyAlignment="0" applyProtection="0"/>
    <xf numFmtId="0" fontId="51" fillId="68" borderId="0" applyNumberFormat="0" applyBorder="0" applyAlignment="0" applyProtection="0"/>
    <xf numFmtId="0" fontId="28" fillId="36" borderId="0" applyNumberFormat="0" applyBorder="0" applyAlignment="0" applyProtection="0"/>
    <xf numFmtId="0" fontId="52" fillId="36" borderId="0" applyNumberFormat="0" applyBorder="0" applyAlignment="0" applyProtection="0"/>
    <xf numFmtId="164" fontId="51" fillId="68" borderId="0" applyNumberFormat="0" applyBorder="0" applyAlignment="0" applyProtection="0"/>
    <xf numFmtId="0" fontId="52" fillId="36" borderId="0" applyNumberFormat="0" applyBorder="0" applyAlignment="0" applyProtection="0"/>
    <xf numFmtId="0" fontId="28" fillId="42" borderId="0" applyNumberFormat="0" applyBorder="0" applyAlignment="0" applyProtection="0"/>
    <xf numFmtId="0" fontId="53" fillId="36" borderId="0" applyNumberFormat="0" applyBorder="0" applyAlignment="0" applyProtection="0"/>
    <xf numFmtId="0" fontId="51" fillId="68" borderId="0" applyNumberFormat="0" applyBorder="0" applyAlignment="0" applyProtection="0"/>
    <xf numFmtId="0" fontId="51" fillId="69" borderId="0" applyNumberFormat="0" applyBorder="0" applyAlignment="0" applyProtection="0"/>
    <xf numFmtId="0" fontId="51" fillId="42" borderId="0" applyNumberFormat="0" applyBorder="0" applyAlignment="0" applyProtection="0"/>
    <xf numFmtId="0" fontId="51" fillId="68" borderId="0" applyNumberFormat="0" applyBorder="0" applyAlignment="0" applyProtection="0"/>
    <xf numFmtId="164" fontId="51" fillId="68" borderId="0" applyNumberFormat="0" applyBorder="0" applyAlignment="0" applyProtection="0"/>
    <xf numFmtId="0" fontId="28" fillId="36"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28" fillId="36" borderId="0" applyNumberFormat="0" applyBorder="0" applyAlignment="0" applyProtection="0"/>
    <xf numFmtId="164" fontId="51" fillId="68" borderId="0" applyNumberFormat="0" applyBorder="0" applyAlignment="0" applyProtection="0"/>
    <xf numFmtId="0" fontId="51" fillId="68" borderId="0" applyNumberFormat="0" applyBorder="0" applyAlignment="0" applyProtection="0"/>
    <xf numFmtId="0" fontId="28" fillId="36" borderId="0" applyNumberFormat="0" applyBorder="0" applyAlignment="0" applyProtection="0"/>
    <xf numFmtId="0" fontId="51" fillId="42" borderId="0" applyNumberFormat="0" applyBorder="0" applyAlignment="0" applyProtection="0"/>
    <xf numFmtId="0" fontId="50"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53" fillId="36" borderId="0" applyNumberFormat="0" applyBorder="0" applyAlignment="0" applyProtection="0"/>
    <xf numFmtId="0" fontId="52" fillId="36" borderId="0" applyNumberFormat="0" applyBorder="0" applyAlignment="0" applyProtection="0"/>
    <xf numFmtId="0" fontId="43" fillId="0" borderId="11" applyNumberFormat="0" applyFont="0" applyFill="0" applyAlignment="0" applyProtection="0"/>
    <xf numFmtId="164" fontId="37" fillId="70" borderId="23" applyNumberFormat="0" applyFont="0" applyAlignment="0" applyProtection="0">
      <alignment vertical="top"/>
    </xf>
    <xf numFmtId="164" fontId="37" fillId="45" borderId="24" applyNumberFormat="0" applyFont="0" applyBorder="0" applyProtection="0"/>
    <xf numFmtId="0" fontId="54" fillId="71" borderId="0" applyNumberFormat="0" applyBorder="0" applyAlignment="0" applyProtection="0"/>
    <xf numFmtId="0" fontId="54" fillId="71" borderId="0" applyNumberFormat="0" applyBorder="0" applyAlignment="0" applyProtection="0"/>
    <xf numFmtId="0" fontId="51" fillId="72"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1" fillId="73" borderId="0" applyNumberFormat="0" applyBorder="0" applyAlignment="0" applyProtection="0"/>
    <xf numFmtId="0" fontId="28" fillId="13" borderId="0" applyNumberFormat="0" applyBorder="0" applyAlignment="0" applyProtection="0"/>
    <xf numFmtId="0" fontId="52" fillId="13" borderId="0" applyNumberFormat="0" applyBorder="0" applyAlignment="0" applyProtection="0"/>
    <xf numFmtId="164" fontId="51" fillId="73" borderId="0" applyNumberFormat="0" applyBorder="0" applyAlignment="0" applyProtection="0"/>
    <xf numFmtId="0" fontId="52" fillId="13" borderId="0" applyNumberFormat="0" applyBorder="0" applyAlignment="0" applyProtection="0"/>
    <xf numFmtId="0" fontId="28" fillId="63" borderId="0" applyNumberFormat="0" applyBorder="0" applyAlignment="0" applyProtection="0"/>
    <xf numFmtId="0" fontId="53" fillId="13" borderId="0" applyNumberFormat="0" applyBorder="0" applyAlignment="0" applyProtection="0"/>
    <xf numFmtId="0" fontId="51" fillId="73" borderId="0" applyNumberFormat="0" applyBorder="0" applyAlignment="0" applyProtection="0"/>
    <xf numFmtId="0" fontId="51" fillId="74" borderId="0" applyNumberFormat="0" applyBorder="0" applyAlignment="0" applyProtection="0"/>
    <xf numFmtId="0" fontId="51" fillId="63" borderId="0" applyNumberFormat="0" applyBorder="0" applyAlignment="0" applyProtection="0"/>
    <xf numFmtId="0" fontId="51" fillId="73" borderId="0" applyNumberFormat="0" applyBorder="0" applyAlignment="0" applyProtection="0"/>
    <xf numFmtId="164" fontId="51" fillId="73" borderId="0" applyNumberFormat="0" applyBorder="0" applyAlignment="0" applyProtection="0"/>
    <xf numFmtId="0" fontId="28" fillId="13" borderId="0" applyNumberFormat="0" applyBorder="0" applyAlignment="0" applyProtection="0"/>
    <xf numFmtId="0" fontId="28" fillId="63"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28" fillId="13" borderId="0" applyNumberFormat="0" applyBorder="0" applyAlignment="0" applyProtection="0"/>
    <xf numFmtId="164" fontId="51" fillId="73" borderId="0" applyNumberFormat="0" applyBorder="0" applyAlignment="0" applyProtection="0"/>
    <xf numFmtId="0" fontId="51" fillId="73" borderId="0" applyNumberFormat="0" applyBorder="0" applyAlignment="0" applyProtection="0"/>
    <xf numFmtId="0" fontId="28" fillId="13" borderId="0" applyNumberFormat="0" applyBorder="0" applyAlignment="0" applyProtection="0"/>
    <xf numFmtId="0" fontId="51" fillId="63" borderId="0" applyNumberFormat="0" applyBorder="0" applyAlignment="0" applyProtection="0"/>
    <xf numFmtId="0" fontId="50"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3" fillId="13" borderId="0" applyNumberFormat="0" applyBorder="0" applyAlignment="0" applyProtection="0"/>
    <xf numFmtId="0" fontId="52" fillId="13" borderId="0" applyNumberFormat="0" applyBorder="0" applyAlignment="0" applyProtection="0"/>
    <xf numFmtId="0" fontId="54" fillId="75" borderId="0" applyNumberFormat="0" applyBorder="0" applyAlignment="0" applyProtection="0"/>
    <xf numFmtId="0" fontId="54" fillId="76" borderId="0" applyNumberFormat="0" applyBorder="0" applyAlignment="0" applyProtection="0"/>
    <xf numFmtId="0" fontId="51" fillId="7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1" fillId="78"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78" borderId="0" applyNumberFormat="0" applyBorder="0" applyAlignment="0" applyProtection="0"/>
    <xf numFmtId="0" fontId="52" fillId="17" borderId="0" applyNumberFormat="0" applyBorder="0" applyAlignment="0" applyProtection="0"/>
    <xf numFmtId="0" fontId="28" fillId="79" borderId="0" applyNumberFormat="0" applyBorder="0" applyAlignment="0" applyProtection="0"/>
    <xf numFmtId="0" fontId="53" fillId="17" borderId="0" applyNumberFormat="0" applyBorder="0" applyAlignment="0" applyProtection="0"/>
    <xf numFmtId="0" fontId="51" fillId="78" borderId="0" applyNumberFormat="0" applyBorder="0" applyAlignment="0" applyProtection="0"/>
    <xf numFmtId="0" fontId="51" fillId="80" borderId="0" applyNumberFormat="0" applyBorder="0" applyAlignment="0" applyProtection="0"/>
    <xf numFmtId="0" fontId="51" fillId="78" borderId="0" applyNumberFormat="0" applyBorder="0" applyAlignment="0" applyProtection="0"/>
    <xf numFmtId="0" fontId="28" fillId="17" borderId="0" applyNumberFormat="0" applyBorder="0" applyAlignment="0" applyProtection="0"/>
    <xf numFmtId="164" fontId="51" fillId="78" borderId="0" applyNumberFormat="0" applyBorder="0" applyAlignment="0" applyProtection="0"/>
    <xf numFmtId="0" fontId="28" fillId="79" borderId="0" applyNumberFormat="0" applyBorder="0" applyAlignment="0" applyProtection="0"/>
    <xf numFmtId="0" fontId="28" fillId="17" borderId="0" applyNumberFormat="0" applyBorder="0" applyAlignment="0" applyProtection="0"/>
    <xf numFmtId="0" fontId="51" fillId="78" borderId="0" applyNumberFormat="0" applyBorder="0" applyAlignment="0" applyProtection="0"/>
    <xf numFmtId="164" fontId="51" fillId="78" borderId="0" applyNumberFormat="0" applyBorder="0" applyAlignment="0" applyProtection="0"/>
    <xf numFmtId="0" fontId="28" fillId="17"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54" fillId="75" borderId="0" applyNumberFormat="0" applyBorder="0" applyAlignment="0" applyProtection="0"/>
    <xf numFmtId="0" fontId="54" fillId="81" borderId="0" applyNumberFormat="0" applyBorder="0" applyAlignment="0" applyProtection="0"/>
    <xf numFmtId="0" fontId="51" fillId="76"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1" fillId="82"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82" borderId="0" applyNumberFormat="0" applyBorder="0" applyAlignment="0" applyProtection="0"/>
    <xf numFmtId="0" fontId="52" fillId="21" borderId="0" applyNumberFormat="0" applyBorder="0" applyAlignment="0" applyProtection="0"/>
    <xf numFmtId="0" fontId="28" fillId="79" borderId="0" applyNumberFormat="0" applyBorder="0" applyAlignment="0" applyProtection="0"/>
    <xf numFmtId="0" fontId="53" fillId="21" borderId="0" applyNumberFormat="0" applyBorder="0" applyAlignment="0" applyProtection="0"/>
    <xf numFmtId="0" fontId="51" fillId="82" borderId="0" applyNumberFormat="0" applyBorder="0" applyAlignment="0" applyProtection="0"/>
    <xf numFmtId="0" fontId="51" fillId="83" borderId="0" applyNumberFormat="0" applyBorder="0" applyAlignment="0" applyProtection="0"/>
    <xf numFmtId="0" fontId="51" fillId="82" borderId="0" applyNumberFormat="0" applyBorder="0" applyAlignment="0" applyProtection="0"/>
    <xf numFmtId="0" fontId="28" fillId="21" borderId="0" applyNumberFormat="0" applyBorder="0" applyAlignment="0" applyProtection="0"/>
    <xf numFmtId="164" fontId="51" fillId="82" borderId="0" applyNumberFormat="0" applyBorder="0" applyAlignment="0" applyProtection="0"/>
    <xf numFmtId="0" fontId="28" fillId="79" borderId="0" applyNumberFormat="0" applyBorder="0" applyAlignment="0" applyProtection="0"/>
    <xf numFmtId="0" fontId="28" fillId="21" borderId="0" applyNumberFormat="0" applyBorder="0" applyAlignment="0" applyProtection="0"/>
    <xf numFmtId="0" fontId="51" fillId="82" borderId="0" applyNumberFormat="0" applyBorder="0" applyAlignment="0" applyProtection="0"/>
    <xf numFmtId="164" fontId="51" fillId="82"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54" fillId="71" borderId="0" applyNumberFormat="0" applyBorder="0" applyAlignment="0" applyProtection="0"/>
    <xf numFmtId="0" fontId="54" fillId="76" borderId="0" applyNumberFormat="0" applyBorder="0" applyAlignment="0" applyProtection="0"/>
    <xf numFmtId="0" fontId="51" fillId="76"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1" fillId="65"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65" borderId="0" applyNumberFormat="0" applyBorder="0" applyAlignment="0" applyProtection="0"/>
    <xf numFmtId="0" fontId="52" fillId="25" borderId="0" applyNumberFormat="0" applyBorder="0" applyAlignment="0" applyProtection="0"/>
    <xf numFmtId="0" fontId="28" fillId="84" borderId="0" applyNumberFormat="0" applyBorder="0" applyAlignment="0" applyProtection="0"/>
    <xf numFmtId="0" fontId="53" fillId="25"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84" borderId="0" applyNumberFormat="0" applyBorder="0" applyAlignment="0" applyProtection="0"/>
    <xf numFmtId="0" fontId="51" fillId="65" borderId="0" applyNumberFormat="0" applyBorder="0" applyAlignment="0" applyProtection="0"/>
    <xf numFmtId="164" fontId="51" fillId="65" borderId="0" applyNumberFormat="0" applyBorder="0" applyAlignment="0" applyProtection="0"/>
    <xf numFmtId="0" fontId="28" fillId="25" borderId="0" applyNumberFormat="0" applyBorder="0" applyAlignment="0" applyProtection="0"/>
    <xf numFmtId="0" fontId="28" fillId="84" borderId="0" applyNumberFormat="0" applyBorder="0" applyAlignment="0" applyProtection="0"/>
    <xf numFmtId="0" fontId="51" fillId="84" borderId="0" applyNumberFormat="0" applyBorder="0" applyAlignment="0" applyProtection="0"/>
    <xf numFmtId="0" fontId="51" fillId="84" borderId="0" applyNumberFormat="0" applyBorder="0" applyAlignment="0" applyProtection="0"/>
    <xf numFmtId="0" fontId="28" fillId="25" borderId="0" applyNumberFormat="0" applyBorder="0" applyAlignment="0" applyProtection="0"/>
    <xf numFmtId="164" fontId="51" fillId="65" borderId="0" applyNumberFormat="0" applyBorder="0" applyAlignment="0" applyProtection="0"/>
    <xf numFmtId="0" fontId="51" fillId="65" borderId="0" applyNumberFormat="0" applyBorder="0" applyAlignment="0" applyProtection="0"/>
    <xf numFmtId="0" fontId="28" fillId="25" borderId="0" applyNumberFormat="0" applyBorder="0" applyAlignment="0" applyProtection="0"/>
    <xf numFmtId="0" fontId="51" fillId="84"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54" fillId="85" borderId="0" applyNumberFormat="0" applyBorder="0" applyAlignment="0" applyProtection="0"/>
    <xf numFmtId="0" fontId="54" fillId="71" borderId="0" applyNumberFormat="0" applyBorder="0" applyAlignment="0" applyProtection="0"/>
    <xf numFmtId="0" fontId="51" fillId="72"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1" fillId="63"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3"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1" fillId="63" borderId="0" applyNumberFormat="0" applyBorder="0" applyAlignment="0" applyProtection="0"/>
    <xf numFmtId="0" fontId="51" fillId="67" borderId="0" applyNumberFormat="0" applyBorder="0" applyAlignment="0" applyProtection="0"/>
    <xf numFmtId="0" fontId="51" fillId="63" borderId="0" applyNumberFormat="0" applyBorder="0" applyAlignment="0" applyProtection="0"/>
    <xf numFmtId="0" fontId="28" fillId="29" borderId="0" applyNumberFormat="0" applyBorder="0" applyAlignment="0" applyProtection="0"/>
    <xf numFmtId="164" fontId="51" fillId="63" borderId="0" applyNumberFormat="0" applyBorder="0" applyAlignment="0" applyProtection="0"/>
    <xf numFmtId="0" fontId="28" fillId="29"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29"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54" fillId="75" borderId="0" applyNumberFormat="0" applyBorder="0" applyAlignment="0" applyProtection="0"/>
    <xf numFmtId="0" fontId="54" fillId="86" borderId="0" applyNumberFormat="0" applyBorder="0" applyAlignment="0" applyProtection="0"/>
    <xf numFmtId="0" fontId="51" fillId="86"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1" fillId="87"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87"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87" borderId="0" applyNumberFormat="0" applyBorder="0" applyAlignment="0" applyProtection="0"/>
    <xf numFmtId="0" fontId="51" fillId="88" borderId="0" applyNumberFormat="0" applyBorder="0" applyAlignment="0" applyProtection="0"/>
    <xf numFmtId="0" fontId="51" fillId="87" borderId="0" applyNumberFormat="0" applyBorder="0" applyAlignment="0" applyProtection="0"/>
    <xf numFmtId="0" fontId="28" fillId="33" borderId="0" applyNumberFormat="0" applyBorder="0" applyAlignment="0" applyProtection="0"/>
    <xf numFmtId="164" fontId="51" fillId="87" borderId="0" applyNumberFormat="0" applyBorder="0" applyAlignment="0" applyProtection="0"/>
    <xf numFmtId="0" fontId="28" fillId="33" borderId="0" applyNumberFormat="0" applyBorder="0" applyAlignment="0" applyProtection="0"/>
    <xf numFmtId="0" fontId="51" fillId="87" borderId="0" applyNumberFormat="0" applyBorder="0" applyAlignment="0" applyProtection="0"/>
    <xf numFmtId="164" fontId="51" fillId="87"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55" fillId="0" borderId="25" applyNumberFormat="0"/>
    <xf numFmtId="0" fontId="43" fillId="0" borderId="3" applyNumberFormat="0" applyFont="0" applyBorder="0"/>
    <xf numFmtId="0" fontId="56" fillId="89" borderId="3" applyNumberFormat="0" applyBorder="0"/>
    <xf numFmtId="0" fontId="56" fillId="89" borderId="26" applyNumberFormat="0" applyFont="0"/>
    <xf numFmtId="0" fontId="57" fillId="89" borderId="3" applyNumberFormat="0" applyFont="0" applyBorder="0"/>
    <xf numFmtId="172" fontId="9" fillId="90" borderId="27">
      <alignment horizontal="center" vertical="center"/>
    </xf>
    <xf numFmtId="172" fontId="9" fillId="90" borderId="27">
      <alignment horizontal="center" vertical="center"/>
    </xf>
    <xf numFmtId="172" fontId="9" fillId="90" borderId="27">
      <alignment horizontal="center" vertical="center"/>
    </xf>
    <xf numFmtId="173" fontId="58"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2" fontId="9" fillId="90" borderId="27">
      <alignment horizontal="center" vertical="center"/>
    </xf>
    <xf numFmtId="174" fontId="23" fillId="90" borderId="27">
      <alignment horizontal="center" vertical="center"/>
    </xf>
    <xf numFmtId="174" fontId="23" fillId="90" borderId="27">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7" borderId="0" applyNumberFormat="0" applyBorder="0" applyAlignment="0" applyProtection="0"/>
    <xf numFmtId="0" fontId="62" fillId="7" borderId="0" applyNumberFormat="0" applyBorder="0" applyAlignment="0" applyProtection="0"/>
    <xf numFmtId="0" fontId="63" fillId="7" borderId="0" applyNumberFormat="0" applyBorder="0" applyAlignment="0" applyProtection="0"/>
    <xf numFmtId="0" fontId="64" fillId="41" borderId="0" applyNumberFormat="0" applyBorder="0" applyAlignment="0" applyProtection="0"/>
    <xf numFmtId="0" fontId="25" fillId="7" borderId="0" applyNumberFormat="0" applyBorder="0" applyAlignment="0" applyProtection="0"/>
    <xf numFmtId="0" fontId="65" fillId="7" borderId="0" applyNumberFormat="0" applyBorder="0" applyAlignment="0" applyProtection="0"/>
    <xf numFmtId="164" fontId="64" fillId="41" borderId="0" applyNumberFormat="0" applyBorder="0" applyAlignment="0" applyProtection="0"/>
    <xf numFmtId="0" fontId="65" fillId="7" borderId="0" applyNumberFormat="0" applyBorder="0" applyAlignment="0" applyProtection="0"/>
    <xf numFmtId="0" fontId="66" fillId="7" borderId="0" applyNumberFormat="0" applyBorder="0" applyAlignment="0" applyProtection="0"/>
    <xf numFmtId="0" fontId="67" fillId="7" borderId="0" applyNumberFormat="0" applyBorder="0" applyAlignment="0" applyProtection="0"/>
    <xf numFmtId="0" fontId="64" fillId="41" borderId="0" applyNumberFormat="0" applyBorder="0" applyAlignment="0" applyProtection="0"/>
    <xf numFmtId="0" fontId="68" fillId="44" borderId="0" applyNumberFormat="0" applyBorder="0" applyAlignment="0" applyProtection="0"/>
    <xf numFmtId="0" fontId="64" fillId="41" borderId="0" applyNumberFormat="0" applyBorder="0" applyAlignment="0" applyProtection="0"/>
    <xf numFmtId="0" fontId="25" fillId="7" borderId="0" applyNumberFormat="0" applyBorder="0" applyAlignment="0" applyProtection="0"/>
    <xf numFmtId="164" fontId="64" fillId="41" borderId="0" applyNumberFormat="0" applyBorder="0" applyAlignment="0" applyProtection="0"/>
    <xf numFmtId="0" fontId="25" fillId="7" borderId="0" applyNumberFormat="0" applyBorder="0" applyAlignment="0" applyProtection="0"/>
    <xf numFmtId="0" fontId="64" fillId="41" borderId="0" applyNumberFormat="0" applyBorder="0" applyAlignment="0" applyProtection="0"/>
    <xf numFmtId="164" fontId="64" fillId="41" borderId="0" applyNumberFormat="0" applyBorder="0" applyAlignment="0" applyProtection="0"/>
    <xf numFmtId="0" fontId="25" fillId="7" borderId="0" applyNumberFormat="0" applyBorder="0" applyAlignment="0" applyProtection="0"/>
    <xf numFmtId="0" fontId="62"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67" fillId="7" borderId="0" applyNumberFormat="0" applyBorder="0" applyAlignment="0" applyProtection="0"/>
    <xf numFmtId="0" fontId="65" fillId="7" borderId="0" applyNumberFormat="0" applyBorder="0" applyAlignment="0" applyProtection="0"/>
    <xf numFmtId="3" fontId="69" fillId="0" borderId="0" applyFill="0" applyBorder="0" applyProtection="0">
      <alignment horizontal="right"/>
    </xf>
    <xf numFmtId="0" fontId="7" fillId="53" borderId="0" applyNumberFormat="0" applyBorder="0" applyAlignment="0">
      <protection locked="0"/>
    </xf>
    <xf numFmtId="0" fontId="7" fillId="53" borderId="0" applyNumberFormat="0" applyBorder="0" applyAlignment="0">
      <protection locked="0"/>
    </xf>
    <xf numFmtId="3" fontId="70" fillId="91" borderId="0" applyNumberFormat="0" applyBorder="0" applyAlignment="0" applyProtection="0">
      <alignment vertical="top"/>
    </xf>
    <xf numFmtId="164" fontId="71" fillId="0" borderId="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0" fontId="42" fillId="93" borderId="0">
      <alignment horizontal="center"/>
    </xf>
    <xf numFmtId="0" fontId="42" fillId="93" borderId="0">
      <alignment horizontal="center"/>
    </xf>
    <xf numFmtId="175" fontId="42" fillId="0" borderId="0" applyFill="0" applyBorder="0" applyAlignment="0"/>
    <xf numFmtId="0" fontId="73" fillId="10" borderId="16" applyNumberFormat="0" applyAlignment="0" applyProtection="0"/>
    <xf numFmtId="0" fontId="74" fillId="10" borderId="16" applyNumberFormat="0" applyAlignment="0" applyProtection="0"/>
    <xf numFmtId="0" fontId="75" fillId="54" borderId="29" applyNumberFormat="0" applyAlignment="0" applyProtection="0"/>
    <xf numFmtId="0" fontId="26" fillId="10" borderId="16" applyNumberFormat="0" applyAlignment="0" applyProtection="0"/>
    <xf numFmtId="0" fontId="76" fillId="10" borderId="16" applyNumberFormat="0" applyAlignment="0" applyProtection="0"/>
    <xf numFmtId="164" fontId="75" fillId="54" borderId="29" applyNumberFormat="0" applyAlignment="0" applyProtection="0"/>
    <xf numFmtId="0" fontId="76" fillId="10" borderId="16" applyNumberFormat="0" applyAlignment="0" applyProtection="0"/>
    <xf numFmtId="0" fontId="26" fillId="39" borderId="16" applyNumberFormat="0" applyAlignment="0" applyProtection="0"/>
    <xf numFmtId="0" fontId="77" fillId="10" borderId="16" applyNumberFormat="0" applyAlignment="0" applyProtection="0"/>
    <xf numFmtId="0" fontId="75" fillId="54" borderId="29" applyNumberFormat="0" applyAlignment="0" applyProtection="0"/>
    <xf numFmtId="0" fontId="75" fillId="94" borderId="29" applyNumberFormat="0" applyAlignment="0" applyProtection="0"/>
    <xf numFmtId="0" fontId="75" fillId="39" borderId="29" applyNumberFormat="0" applyAlignment="0" applyProtection="0"/>
    <xf numFmtId="0" fontId="75" fillId="54" borderId="29" applyNumberFormat="0" applyAlignment="0" applyProtection="0"/>
    <xf numFmtId="164" fontId="75" fillId="54" borderId="29" applyNumberFormat="0" applyAlignment="0" applyProtection="0"/>
    <xf numFmtId="0" fontId="26" fillId="10" borderId="16" applyNumberFormat="0" applyAlignment="0" applyProtection="0"/>
    <xf numFmtId="0" fontId="75" fillId="39" borderId="29" applyNumberFormat="0" applyAlignment="0" applyProtection="0"/>
    <xf numFmtId="0" fontId="75" fillId="39" borderId="29" applyNumberFormat="0" applyAlignment="0" applyProtection="0"/>
    <xf numFmtId="0" fontId="26" fillId="10" borderId="16" applyNumberFormat="0" applyAlignment="0" applyProtection="0"/>
    <xf numFmtId="164" fontId="75" fillId="54" borderId="29" applyNumberFormat="0" applyAlignment="0" applyProtection="0"/>
    <xf numFmtId="0" fontId="75" fillId="54" borderId="29" applyNumberFormat="0" applyAlignment="0" applyProtection="0"/>
    <xf numFmtId="0" fontId="26" fillId="10" borderId="16" applyNumberFormat="0" applyAlignment="0" applyProtection="0"/>
    <xf numFmtId="0" fontId="75" fillId="39" borderId="29" applyNumberFormat="0" applyAlignment="0" applyProtection="0"/>
    <xf numFmtId="0" fontId="74" fillId="10" borderId="16" applyNumberFormat="0" applyAlignment="0" applyProtection="0"/>
    <xf numFmtId="0" fontId="26" fillId="10" borderId="16" applyNumberFormat="0" applyAlignment="0" applyProtection="0"/>
    <xf numFmtId="0" fontId="26" fillId="10" borderId="16" applyNumberFormat="0" applyAlignment="0" applyProtection="0"/>
    <xf numFmtId="0" fontId="77" fillId="10" borderId="16" applyNumberFormat="0" applyAlignment="0" applyProtection="0"/>
    <xf numFmtId="0" fontId="76" fillId="10" borderId="16" applyNumberFormat="0" applyAlignment="0" applyProtection="0"/>
    <xf numFmtId="0" fontId="7" fillId="0" borderId="30" applyNumberFormat="0" applyFont="0" applyBorder="0"/>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22" fillId="95" borderId="31" applyNumberFormat="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1" borderId="19" applyNumberFormat="0" applyAlignment="0" applyProtection="0"/>
    <xf numFmtId="0" fontId="81" fillId="11" borderId="19" applyNumberFormat="0" applyAlignment="0" applyProtection="0"/>
    <xf numFmtId="0" fontId="82" fillId="96" borderId="33" applyNumberFormat="0" applyAlignment="0" applyProtection="0"/>
    <xf numFmtId="0" fontId="27" fillId="11" borderId="19" applyNumberFormat="0" applyAlignment="0" applyProtection="0"/>
    <xf numFmtId="0" fontId="24" fillId="11" borderId="19" applyNumberFormat="0" applyAlignment="0" applyProtection="0"/>
    <xf numFmtId="164" fontId="82" fillId="96" borderId="33" applyNumberFormat="0" applyAlignment="0" applyProtection="0"/>
    <xf numFmtId="0" fontId="24" fillId="11" borderId="19" applyNumberFormat="0" applyAlignment="0" applyProtection="0"/>
    <xf numFmtId="0" fontId="83" fillId="11" borderId="19" applyNumberFormat="0" applyAlignment="0" applyProtection="0"/>
    <xf numFmtId="0" fontId="82" fillId="96" borderId="33" applyNumberFormat="0" applyAlignment="0" applyProtection="0"/>
    <xf numFmtId="0" fontId="82" fillId="97" borderId="33" applyNumberFormat="0" applyAlignment="0" applyProtection="0"/>
    <xf numFmtId="0" fontId="82" fillId="96" borderId="33" applyNumberFormat="0" applyAlignment="0" applyProtection="0"/>
    <xf numFmtId="0" fontId="27" fillId="11" borderId="19" applyNumberFormat="0" applyAlignment="0" applyProtection="0"/>
    <xf numFmtId="164" fontId="82" fillId="96" borderId="33" applyNumberFormat="0" applyAlignment="0" applyProtection="0"/>
    <xf numFmtId="0" fontId="27" fillId="11" borderId="19" applyNumberFormat="0" applyAlignment="0" applyProtection="0"/>
    <xf numFmtId="0" fontId="82" fillId="96" borderId="33" applyNumberFormat="0" applyAlignment="0" applyProtection="0"/>
    <xf numFmtId="164" fontId="82" fillId="96" borderId="33" applyNumberFormat="0" applyAlignment="0" applyProtection="0"/>
    <xf numFmtId="0" fontId="27" fillId="11" borderId="19" applyNumberFormat="0" applyAlignment="0" applyProtection="0"/>
    <xf numFmtId="0" fontId="81" fillId="11" borderId="19" applyNumberFormat="0" applyAlignment="0" applyProtection="0"/>
    <xf numFmtId="0" fontId="27" fillId="11" borderId="19" applyNumberFormat="0" applyAlignment="0" applyProtection="0"/>
    <xf numFmtId="0" fontId="27" fillId="11" borderId="19" applyNumberFormat="0" applyAlignment="0" applyProtection="0"/>
    <xf numFmtId="0" fontId="83" fillId="11" borderId="19" applyNumberFormat="0" applyAlignment="0" applyProtection="0"/>
    <xf numFmtId="0" fontId="24" fillId="11" borderId="19"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4"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8"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6" borderId="0" applyNumberFormat="0" applyBorder="0" applyAlignment="0" applyProtection="0"/>
    <xf numFmtId="0" fontId="105" fillId="6" borderId="0" applyNumberFormat="0" applyBorder="0" applyAlignment="0" applyProtection="0"/>
    <xf numFmtId="0" fontId="106" fillId="45"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5"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5" borderId="0" applyNumberFormat="0" applyBorder="0" applyAlignment="0" applyProtection="0"/>
    <xf numFmtId="0" fontId="47" fillId="0" borderId="0"/>
    <xf numFmtId="0" fontId="47" fillId="0" borderId="0"/>
    <xf numFmtId="0" fontId="105" fillId="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0" borderId="23" applyNumberFormat="0" applyAlignment="0" applyProtection="0">
      <alignment vertical="top"/>
    </xf>
    <xf numFmtId="38" fontId="100" fillId="9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5"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0" borderId="0" applyProtection="0"/>
    <xf numFmtId="0" fontId="47" fillId="0" borderId="0"/>
    <xf numFmtId="0" fontId="109" fillId="0" borderId="13" applyNumberFormat="0" applyFill="0" applyAlignment="0" applyProtection="0"/>
    <xf numFmtId="0" fontId="110" fillId="0" borderId="13" applyNumberFormat="0" applyFill="0" applyAlignment="0" applyProtection="0"/>
    <xf numFmtId="0" fontId="111" fillId="0" borderId="36"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36"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36" applyNumberFormat="0" applyFill="0" applyAlignment="0" applyProtection="0"/>
    <xf numFmtId="0" fontId="47" fillId="0" borderId="0"/>
    <xf numFmtId="0" fontId="47" fillId="0" borderId="0"/>
    <xf numFmtId="0" fontId="110" fillId="0" borderId="1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4" applyNumberFormat="0" applyFill="0" applyAlignment="0" applyProtection="0"/>
    <xf numFmtId="0" fontId="113" fillId="0" borderId="14" applyNumberFormat="0" applyFill="0" applyAlignment="0" applyProtection="0"/>
    <xf numFmtId="0" fontId="114" fillId="0" borderId="3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3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37" applyNumberFormat="0" applyFill="0" applyAlignment="0" applyProtection="0"/>
    <xf numFmtId="0" fontId="47" fillId="0" borderId="0"/>
    <xf numFmtId="0" fontId="47" fillId="0" borderId="0"/>
    <xf numFmtId="0" fontId="113" fillId="0" borderId="1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5" applyNumberFormat="0" applyFill="0" applyAlignment="0" applyProtection="0"/>
    <xf numFmtId="0" fontId="116" fillId="0" borderId="15" applyNumberFormat="0" applyFill="0" applyAlignment="0" applyProtection="0"/>
    <xf numFmtId="0" fontId="117" fillId="0" borderId="3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3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38" applyNumberFormat="0" applyFill="0" applyAlignment="0" applyProtection="0"/>
    <xf numFmtId="0" fontId="47" fillId="0" borderId="0"/>
    <xf numFmtId="0" fontId="47" fillId="0" borderId="0"/>
    <xf numFmtId="0" fontId="116" fillId="0" borderId="15"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3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2"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128" fillId="9" borderId="16" applyNumberFormat="0" applyAlignment="0" applyProtection="0"/>
    <xf numFmtId="0" fontId="126" fillId="9" borderId="16" applyNumberFormat="0" applyAlignment="0" applyProtection="0"/>
    <xf numFmtId="0" fontId="128" fillId="9" borderId="16" applyNumberFormat="0" applyAlignment="0" applyProtection="0"/>
    <xf numFmtId="0" fontId="128" fillId="9" borderId="16" applyNumberFormat="0" applyAlignment="0" applyProtection="0"/>
    <xf numFmtId="0" fontId="128" fillId="9" borderId="16" applyNumberFormat="0" applyAlignment="0" applyProtection="0"/>
    <xf numFmtId="0" fontId="126" fillId="9" borderId="16" applyNumberFormat="0" applyAlignment="0" applyProtection="0"/>
    <xf numFmtId="0" fontId="126" fillId="9" borderId="16" applyNumberFormat="0" applyAlignment="0" applyProtection="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18" applyNumberFormat="0" applyFill="0" applyAlignment="0" applyProtection="0"/>
    <xf numFmtId="0" fontId="130" fillId="0" borderId="18" applyNumberFormat="0" applyFill="0" applyAlignment="0" applyProtection="0"/>
    <xf numFmtId="0" fontId="13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0" applyNumberFormat="0" applyFill="0" applyAlignment="0" applyProtection="0"/>
    <xf numFmtId="0" fontId="47" fillId="0" borderId="0"/>
    <xf numFmtId="0" fontId="47" fillId="0" borderId="0"/>
    <xf numFmtId="0" fontId="130"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8" borderId="0" applyNumberFormat="0" applyBorder="0" applyAlignment="0" applyProtection="0"/>
    <xf numFmtId="0" fontId="133" fillId="8" borderId="0" applyNumberFormat="0" applyBorder="0" applyAlignment="0" applyProtection="0"/>
    <xf numFmtId="0" fontId="134" fillId="5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8" borderId="0" applyNumberFormat="0" applyBorder="0" applyAlignment="0" applyProtection="0"/>
    <xf numFmtId="0" fontId="47" fillId="0" borderId="0"/>
    <xf numFmtId="0" fontId="47" fillId="0" borderId="0"/>
    <xf numFmtId="0" fontId="133" fillId="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46" fillId="12" borderId="20" applyNumberFormat="0" applyFont="0" applyAlignment="0" applyProtection="0"/>
    <xf numFmtId="0" fontId="30" fillId="12" borderId="20" applyNumberFormat="0" applyFont="0" applyAlignment="0" applyProtection="0"/>
    <xf numFmtId="0" fontId="47" fillId="46" borderId="41"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6" borderId="41" applyNumberFormat="0" applyFont="0" applyAlignment="0" applyProtection="0"/>
    <xf numFmtId="0" fontId="30" fillId="12" borderId="20" applyNumberFormat="0" applyFont="0" applyAlignment="0" applyProtection="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47" fillId="46" borderId="41"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0" borderId="17" applyNumberFormat="0" applyAlignment="0" applyProtection="0"/>
    <xf numFmtId="0" fontId="147" fillId="10" borderId="17" applyNumberFormat="0" applyAlignment="0" applyProtection="0"/>
    <xf numFmtId="0" fontId="148" fillId="54" borderId="4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4" borderId="42" applyNumberFormat="0" applyAlignment="0" applyProtection="0"/>
    <xf numFmtId="0" fontId="2" fillId="0" borderId="0"/>
    <xf numFmtId="0" fontId="2" fillId="0" borderId="0"/>
    <xf numFmtId="0" fontId="2" fillId="0" borderId="0"/>
    <xf numFmtId="0" fontId="2" fillId="0" borderId="0"/>
    <xf numFmtId="0" fontId="148" fillId="54" borderId="42" applyNumberFormat="0" applyAlignment="0" applyProtection="0"/>
    <xf numFmtId="0" fontId="2" fillId="0" borderId="0"/>
    <xf numFmtId="0" fontId="2" fillId="0" borderId="0"/>
    <xf numFmtId="0" fontId="147" fillId="10" borderId="17" applyNumberFormat="0" applyAlignment="0" applyProtection="0"/>
    <xf numFmtId="0" fontId="2" fillId="0" borderId="0"/>
    <xf numFmtId="0" fontId="2" fillId="0" borderId="0"/>
    <xf numFmtId="0" fontId="2" fillId="0" borderId="0"/>
    <xf numFmtId="0" fontId="2" fillId="0" borderId="0"/>
    <xf numFmtId="192" fontId="149" fillId="0" borderId="4">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1"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3" borderId="1" applyNumberFormat="0" applyProtection="0">
      <alignment horizontal="right" vertical="center" wrapText="1"/>
    </xf>
    <xf numFmtId="0" fontId="2" fillId="0" borderId="0"/>
    <xf numFmtId="0" fontId="2" fillId="0" borderId="0"/>
    <xf numFmtId="192" fontId="153" fillId="0" borderId="9">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4"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6"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3"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4">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3">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3">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1" applyNumberFormat="0" applyFill="0" applyAlignment="0" applyProtection="0"/>
    <xf numFmtId="0" fontId="31" fillId="0" borderId="21" applyNumberFormat="0" applyFill="0" applyAlignment="0" applyProtection="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5">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5">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39"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2"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5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5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42"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2" fillId="0" borderId="0" applyFont="0" applyFill="0" applyBorder="0" applyAlignment="0" applyProtection="0"/>
  </cellStyleXfs>
  <cellXfs count="486">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0" fillId="0" borderId="0" xfId="0"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12" fillId="0" borderId="0" xfId="0" applyFont="1" applyFill="1" applyBorder="1" applyAlignment="1">
      <alignment horizontal="center" wrapTex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4"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5" fillId="0" borderId="4" xfId="0" applyFont="1" applyBorder="1" applyAlignment="1">
      <alignment horizontal="left" vertical="center" wrapText="1" indent="1"/>
    </xf>
    <xf numFmtId="0" fontId="3" fillId="0" borderId="0" xfId="0" applyFont="1" applyFill="1" applyBorder="1" applyAlignment="1">
      <alignment horizontal="left" vertical="center" wrapText="1" indent="1"/>
    </xf>
    <xf numFmtId="0" fontId="0" fillId="0" borderId="0" xfId="0" applyFill="1" applyAlignment="1">
      <alignment vertical="center"/>
    </xf>
    <xf numFmtId="164" fontId="11" fillId="0"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0" fontId="11"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0" xfId="0" applyFont="1" applyAlignment="1">
      <alignment vertical="center"/>
    </xf>
    <xf numFmtId="38" fontId="15" fillId="3" borderId="5"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6" xfId="0" applyFont="1" applyFill="1" applyBorder="1" applyAlignment="1">
      <alignment vertical="center"/>
    </xf>
    <xf numFmtId="38" fontId="12" fillId="3" borderId="5" xfId="0" applyNumberFormat="1" applyFont="1" applyFill="1" applyBorder="1" applyAlignment="1">
      <alignment horizontal="right"/>
    </xf>
    <xf numFmtId="38" fontId="12" fillId="3" borderId="0" xfId="0" applyNumberFormat="1" applyFont="1" applyFill="1" applyBorder="1" applyAlignment="1">
      <alignment horizontal="right"/>
    </xf>
    <xf numFmtId="38" fontId="16" fillId="0" borderId="7" xfId="0" applyNumberFormat="1" applyFont="1" applyFill="1" applyBorder="1" applyAlignment="1">
      <alignment horizontal="right"/>
    </xf>
    <xf numFmtId="0" fontId="16" fillId="0" borderId="7" xfId="0" applyFont="1" applyBorder="1" applyAlignment="1">
      <alignment vertical="center"/>
    </xf>
    <xf numFmtId="38" fontId="16" fillId="0" borderId="8"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Fill="1" applyAlignment="1">
      <alignment horizontal="center" vertical="center"/>
    </xf>
    <xf numFmtId="0" fontId="12" fillId="0" borderId="0" xfId="0" applyFont="1" applyBorder="1" applyAlignment="1">
      <alignment horizontal="left" vertical="center" indent="2"/>
    </xf>
    <xf numFmtId="164" fontId="0" fillId="0" borderId="0" xfId="0" applyNumberFormat="1" applyBorder="1" applyAlignment="1">
      <alignment horizontal="center" vertical="center"/>
    </xf>
    <xf numFmtId="0" fontId="0" fillId="0" borderId="0" xfId="0" applyAlignment="1">
      <alignment horizontal="center" vertical="center"/>
    </xf>
    <xf numFmtId="38" fontId="17" fillId="0" borderId="0" xfId="0" applyNumberFormat="1" applyFont="1" applyFill="1" applyBorder="1" applyAlignment="1">
      <alignment horizontal="right"/>
    </xf>
    <xf numFmtId="0" fontId="3" fillId="0" borderId="4" xfId="0" applyFont="1" applyBorder="1" applyAlignment="1">
      <alignment horizontal="left" vertical="center" wrapText="1" indent="1"/>
    </xf>
    <xf numFmtId="38" fontId="17" fillId="3" borderId="5"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6"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38" fontId="12" fillId="3" borderId="6" xfId="0" applyNumberFormat="1" applyFont="1" applyFill="1" applyBorder="1" applyAlignment="1">
      <alignment horizontal="right"/>
    </xf>
    <xf numFmtId="38" fontId="16" fillId="5" borderId="7" xfId="0" applyNumberFormat="1" applyFont="1" applyFill="1" applyBorder="1" applyAlignment="1">
      <alignment horizontal="right"/>
    </xf>
    <xf numFmtId="0" fontId="11" fillId="5" borderId="7" xfId="0" applyFont="1" applyFill="1" applyBorder="1" applyAlignment="1">
      <alignment horizontal="left" vertical="center" wrapText="1" indent="1"/>
    </xf>
    <xf numFmtId="0" fontId="21" fillId="0" borderId="0" xfId="0" applyFont="1" applyFill="1" applyBorder="1" applyAlignment="1">
      <alignment horizontal="left" vertical="center" indent="1"/>
    </xf>
    <xf numFmtId="38" fontId="17" fillId="0" borderId="10" xfId="0" applyNumberFormat="1" applyFont="1" applyFill="1" applyBorder="1" applyAlignment="1">
      <alignment horizontal="right"/>
    </xf>
    <xf numFmtId="165" fontId="15" fillId="0" borderId="10" xfId="0" applyNumberFormat="1" applyFont="1" applyFill="1" applyBorder="1" applyAlignment="1">
      <alignment horizontal="right"/>
    </xf>
    <xf numFmtId="0" fontId="11" fillId="0" borderId="10" xfId="0" applyFont="1" applyFill="1" applyBorder="1" applyAlignment="1">
      <alignment horizontal="center" vertical="center" wrapText="1"/>
    </xf>
    <xf numFmtId="0" fontId="12" fillId="0" borderId="8"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2" fillId="0" borderId="10"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0" borderId="5" xfId="0" applyFont="1" applyFill="1" applyBorder="1" applyAlignment="1">
      <alignment horizontal="left" vertical="center" wrapText="1" indent="1"/>
    </xf>
    <xf numFmtId="38" fontId="12" fillId="0" borderId="6" xfId="0" applyNumberFormat="1" applyFont="1" applyFill="1" applyBorder="1" applyAlignment="1">
      <alignment horizontal="right"/>
    </xf>
    <xf numFmtId="0" fontId="12" fillId="0" borderId="8"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38" fontId="12" fillId="0" borderId="7" xfId="0" applyNumberFormat="1" applyFont="1" applyFill="1" applyBorder="1" applyAlignment="1">
      <alignment horizontal="right"/>
    </xf>
    <xf numFmtId="3" fontId="16" fillId="0" borderId="6" xfId="0" applyNumberFormat="1" applyFont="1" applyFill="1" applyBorder="1" applyAlignment="1">
      <alignment horizontal="right"/>
    </xf>
    <xf numFmtId="0" fontId="16" fillId="0" borderId="6" xfId="0" applyFont="1" applyBorder="1" applyAlignment="1">
      <alignment vertical="center"/>
    </xf>
    <xf numFmtId="0" fontId="12" fillId="0" borderId="8" xfId="0" applyFont="1" applyBorder="1" applyAlignment="1">
      <alignment horizontal="left" vertical="center" wrapText="1" indent="1"/>
    </xf>
    <xf numFmtId="38" fontId="16" fillId="4" borderId="12" xfId="0" applyNumberFormat="1" applyFont="1" applyFill="1" applyBorder="1" applyAlignment="1">
      <alignment horizontal="right"/>
    </xf>
    <xf numFmtId="38" fontId="12" fillId="4" borderId="12" xfId="0" applyNumberFormat="1" applyFont="1" applyFill="1" applyBorder="1" applyAlignment="1">
      <alignment horizontal="right"/>
    </xf>
    <xf numFmtId="38" fontId="12" fillId="4" borderId="6" xfId="0" applyNumberFormat="1" applyFont="1" applyFill="1" applyBorder="1" applyAlignment="1">
      <alignment horizontal="right"/>
    </xf>
    <xf numFmtId="0" fontId="11" fillId="4" borderId="5" xfId="0" applyFont="1" applyFill="1" applyBorder="1" applyAlignment="1">
      <alignment horizontal="left" vertical="center" wrapText="1" indent="1"/>
    </xf>
    <xf numFmtId="0" fontId="11" fillId="4" borderId="4" xfId="0" applyFont="1" applyFill="1" applyBorder="1" applyAlignment="1">
      <alignment horizontal="left" vertical="center" wrapText="1" indent="1"/>
    </xf>
    <xf numFmtId="38" fontId="12" fillId="4" borderId="4" xfId="0" applyNumberFormat="1" applyFont="1" applyFill="1" applyBorder="1" applyAlignment="1">
      <alignment horizontal="right"/>
    </xf>
    <xf numFmtId="38" fontId="11" fillId="5" borderId="7" xfId="0" applyNumberFormat="1" applyFont="1" applyFill="1" applyBorder="1" applyAlignment="1">
      <alignment horizontal="left" vertical="center" wrapText="1" indent="1"/>
    </xf>
    <xf numFmtId="0" fontId="11" fillId="0" borderId="7" xfId="0" applyFont="1" applyBorder="1" applyAlignment="1">
      <alignment horizontal="left" vertical="center" wrapText="1" indent="1"/>
    </xf>
    <xf numFmtId="38" fontId="11" fillId="5" borderId="8" xfId="0" applyNumberFormat="1" applyFont="1" applyFill="1" applyBorder="1" applyAlignment="1">
      <alignment horizontal="left" vertical="center" wrapText="1" indent="1"/>
    </xf>
    <xf numFmtId="38" fontId="12" fillId="4" borderId="8" xfId="0" applyNumberFormat="1" applyFont="1" applyFill="1" applyBorder="1" applyAlignment="1">
      <alignment horizontal="right"/>
    </xf>
    <xf numFmtId="0" fontId="11" fillId="4" borderId="4" xfId="0" applyFont="1" applyFill="1" applyBorder="1" applyAlignment="1">
      <alignment vertical="center"/>
    </xf>
    <xf numFmtId="0" fontId="16" fillId="4" borderId="12" xfId="0" applyFont="1" applyFill="1" applyBorder="1" applyAlignment="1">
      <alignment vertical="center"/>
    </xf>
    <xf numFmtId="0" fontId="29" fillId="37" borderId="0" xfId="5" applyNumberFormat="1" applyFont="1" applyFill="1" applyBorder="1" applyAlignment="1" applyProtection="1">
      <alignment horizontal="center" vertical="center" wrapText="1"/>
    </xf>
    <xf numFmtId="0" fontId="30" fillId="37"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2" xfId="5" applyNumberFormat="1" applyFont="1" applyFill="1" applyBorder="1" applyAlignment="1" applyProtection="1">
      <alignment horizontal="left" wrapText="1"/>
    </xf>
    <xf numFmtId="0" fontId="35" fillId="0" borderId="22" xfId="5" applyNumberFormat="1" applyFont="1" applyFill="1" applyBorder="1" applyAlignment="1" applyProtection="1">
      <alignment horizontal="left"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0" fontId="173" fillId="0" borderId="0" xfId="1" applyFont="1" applyFill="1" applyBorder="1" applyAlignment="1">
      <alignment horizontal="left" vertical="center" indent="2"/>
    </xf>
    <xf numFmtId="0" fontId="3" fillId="0" borderId="0" xfId="0" applyFont="1" applyAlignment="1">
      <alignment horizontal="center" vertical="center"/>
    </xf>
    <xf numFmtId="0" fontId="33" fillId="0" borderId="46" xfId="5" applyFont="1" applyBorder="1"/>
    <xf numFmtId="0" fontId="174" fillId="0" borderId="0" xfId="0" applyFont="1" applyBorder="1" applyAlignment="1">
      <alignment horizontal="center" wrapText="1"/>
    </xf>
    <xf numFmtId="0" fontId="174" fillId="0" borderId="0" xfId="0" applyFont="1" applyBorder="1" applyAlignment="1">
      <alignment horizontal="center" vertical="center" wrapText="1"/>
    </xf>
    <xf numFmtId="0" fontId="0" fillId="0" borderId="0" xfId="0" applyAlignment="1">
      <alignment horizontal="center"/>
    </xf>
    <xf numFmtId="0" fontId="12" fillId="0" borderId="47" xfId="0" applyFont="1" applyFill="1" applyBorder="1" applyAlignment="1">
      <alignment horizontal="left" vertical="center" wrapText="1" indent="1"/>
    </xf>
    <xf numFmtId="0" fontId="5" fillId="0" borderId="35" xfId="0" applyFont="1" applyFill="1" applyBorder="1" applyAlignment="1">
      <alignment horizontal="left" vertical="center" wrapText="1" indent="1"/>
    </xf>
    <xf numFmtId="0" fontId="12" fillId="0" borderId="48"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12" fillId="0" borderId="51" xfId="0" quotePrefix="1" applyFont="1" applyFill="1" applyBorder="1" applyAlignment="1">
      <alignment horizontal="left" vertical="center" wrapText="1" indent="1"/>
    </xf>
    <xf numFmtId="0" fontId="11" fillId="0" borderId="52" xfId="0" applyFont="1" applyFill="1" applyBorder="1" applyAlignment="1">
      <alignment horizontal="left" vertical="center" wrapText="1" indent="1"/>
    </xf>
    <xf numFmtId="38" fontId="12" fillId="0" borderId="50" xfId="0" applyNumberFormat="1" applyFont="1" applyFill="1" applyBorder="1" applyAlignment="1">
      <alignment horizontal="right"/>
    </xf>
    <xf numFmtId="0" fontId="11" fillId="109" borderId="0" xfId="0" applyFont="1" applyFill="1" applyBorder="1" applyAlignment="1">
      <alignment horizontal="left" vertical="center" wrapText="1" indent="1"/>
    </xf>
    <xf numFmtId="38" fontId="15" fillId="0" borderId="10" xfId="0" applyNumberFormat="1" applyFont="1" applyFill="1" applyBorder="1" applyAlignment="1">
      <alignment horizontal="right"/>
    </xf>
    <xf numFmtId="38" fontId="12" fillId="0" borderId="52" xfId="0" applyNumberFormat="1" applyFont="1" applyFill="1" applyBorder="1" applyAlignment="1">
      <alignment horizontal="right"/>
    </xf>
    <xf numFmtId="0" fontId="12" fillId="0" borderId="50" xfId="0" applyFont="1" applyBorder="1" applyAlignment="1">
      <alignment horizontal="left" vertical="center" wrapText="1" indent="1"/>
    </xf>
    <xf numFmtId="38" fontId="16" fillId="5" borderId="50" xfId="0" applyNumberFormat="1" applyFont="1" applyFill="1" applyBorder="1" applyAlignment="1">
      <alignment horizontal="right"/>
    </xf>
    <xf numFmtId="0" fontId="16" fillId="5" borderId="50" xfId="0" applyFont="1" applyFill="1" applyBorder="1" applyAlignment="1">
      <alignment horizontal="left" vertical="center" wrapText="1" indent="1"/>
    </xf>
    <xf numFmtId="0" fontId="11" fillId="0" borderId="50" xfId="0" applyFont="1" applyBorder="1" applyAlignment="1">
      <alignment horizontal="left" vertical="center" wrapText="1" indent="1"/>
    </xf>
    <xf numFmtId="0" fontId="3" fillId="0" borderId="51" xfId="0" applyFont="1" applyBorder="1" applyAlignment="1">
      <alignment horizontal="left" vertical="center" wrapText="1" indent="1"/>
    </xf>
    <xf numFmtId="38" fontId="16" fillId="0" borderId="50" xfId="0" applyNumberFormat="1" applyFont="1" applyFill="1" applyBorder="1" applyAlignment="1">
      <alignment horizontal="right"/>
    </xf>
    <xf numFmtId="0" fontId="16" fillId="0" borderId="50" xfId="0" applyFont="1" applyBorder="1" applyAlignment="1">
      <alignment vertical="center"/>
    </xf>
    <xf numFmtId="0" fontId="11" fillId="0" borderId="50"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0" xfId="0" applyFont="1" applyBorder="1" applyAlignment="1">
      <alignment vertical="center"/>
    </xf>
    <xf numFmtId="0" fontId="12" fillId="0" borderId="52" xfId="0" applyFont="1" applyFill="1" applyBorder="1" applyAlignment="1">
      <alignment horizontal="left" vertical="center" wrapText="1" indent="1"/>
    </xf>
    <xf numFmtId="0" fontId="3" fillId="0" borderId="22" xfId="0" applyFont="1" applyBorder="1" applyAlignment="1">
      <alignment horizontal="left" vertical="center" wrapText="1" indent="1"/>
    </xf>
    <xf numFmtId="0" fontId="3" fillId="0" borderId="53" xfId="0" applyFont="1" applyBorder="1" applyAlignment="1">
      <alignment horizontal="left" vertical="center" wrapText="1" indent="1"/>
    </xf>
    <xf numFmtId="0" fontId="11" fillId="5" borderId="52" xfId="0" applyFont="1" applyFill="1" applyBorder="1" applyAlignment="1">
      <alignment horizontal="left" vertical="center" wrapText="1" indent="1"/>
    </xf>
    <xf numFmtId="0" fontId="12" fillId="0" borderId="54" xfId="0" applyFont="1" applyFill="1" applyBorder="1" applyAlignment="1">
      <alignment horizontal="left" vertical="center" wrapText="1" indent="1"/>
    </xf>
    <xf numFmtId="0" fontId="16" fillId="3" borderId="55" xfId="0" applyFont="1" applyFill="1" applyBorder="1" applyAlignment="1">
      <alignment vertical="center"/>
    </xf>
    <xf numFmtId="38" fontId="16" fillId="3" borderId="0" xfId="0" applyNumberFormat="1" applyFont="1" applyFill="1" applyBorder="1" applyAlignment="1">
      <alignment horizontal="right"/>
    </xf>
    <xf numFmtId="0" fontId="16" fillId="3" borderId="56" xfId="0" applyFont="1" applyFill="1" applyBorder="1" applyAlignment="1">
      <alignment vertical="center"/>
    </xf>
    <xf numFmtId="0" fontId="11" fillId="0" borderId="57" xfId="0" applyFont="1" applyBorder="1" applyAlignment="1">
      <alignment horizontal="left" vertical="center" wrapText="1" indent="1"/>
    </xf>
    <xf numFmtId="0" fontId="11" fillId="0" borderId="58" xfId="0" applyFont="1" applyBorder="1" applyAlignment="1">
      <alignment horizontal="left" vertical="center" wrapText="1" indent="1"/>
    </xf>
    <xf numFmtId="38" fontId="15" fillId="3" borderId="52"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0" borderId="0" xfId="0" applyFont="1" applyFill="1" applyBorder="1" applyAlignment="1">
      <alignment horizontal="left" vertical="center" indent="1"/>
    </xf>
    <xf numFmtId="0" fontId="12" fillId="110" borderId="0" xfId="0" applyFont="1" applyFill="1" applyBorder="1" applyAlignment="1">
      <alignment horizontal="left" vertical="center" wrapText="1" indent="1"/>
    </xf>
    <xf numFmtId="38" fontId="12" fillId="110" borderId="0" xfId="0" applyNumberFormat="1" applyFont="1" applyFill="1" applyBorder="1" applyAlignment="1">
      <alignment horizontal="right"/>
    </xf>
    <xf numFmtId="38" fontId="12" fillId="109" borderId="0" xfId="0" applyNumberFormat="1" applyFont="1" applyFill="1" applyBorder="1" applyAlignment="1">
      <alignment horizontal="right"/>
    </xf>
    <xf numFmtId="38" fontId="11" fillId="5" borderId="50" xfId="0" applyNumberFormat="1" applyFont="1" applyFill="1" applyBorder="1" applyAlignment="1">
      <alignment horizontal="left" vertical="center" wrapText="1" indent="1"/>
    </xf>
    <xf numFmtId="38" fontId="12" fillId="5" borderId="7" xfId="0" applyNumberFormat="1" applyFont="1" applyFill="1" applyBorder="1" applyAlignment="1">
      <alignment horizontal="right"/>
    </xf>
    <xf numFmtId="38" fontId="12" fillId="5" borderId="10" xfId="0" applyNumberFormat="1" applyFont="1" applyFill="1" applyBorder="1" applyAlignment="1">
      <alignment horizontal="right"/>
    </xf>
    <xf numFmtId="0" fontId="11" fillId="0" borderId="50" xfId="0" applyFont="1" applyBorder="1" applyAlignment="1">
      <alignment horizontal="right" vertical="center" wrapText="1" indent="1"/>
    </xf>
    <xf numFmtId="0" fontId="11" fillId="0" borderId="50" xfId="0" applyFont="1" applyFill="1" applyBorder="1" applyAlignment="1">
      <alignment horizontal="right" vertical="center" wrapText="1" indent="1"/>
    </xf>
    <xf numFmtId="49" fontId="12" fillId="2" borderId="52" xfId="0" applyNumberFormat="1" applyFont="1" applyFill="1" applyBorder="1" applyAlignment="1">
      <alignment horizontal="center" vertical="center"/>
    </xf>
    <xf numFmtId="38" fontId="16" fillId="0" borderId="52" xfId="0" applyNumberFormat="1" applyFont="1" applyFill="1" applyBorder="1" applyAlignment="1">
      <alignment horizontal="right"/>
    </xf>
    <xf numFmtId="38" fontId="16" fillId="109" borderId="52" xfId="0" applyNumberFormat="1" applyFont="1" applyFill="1" applyBorder="1" applyAlignment="1">
      <alignment horizontal="right"/>
    </xf>
    <xf numFmtId="38" fontId="12" fillId="0" borderId="60" xfId="0" applyNumberFormat="1" applyFont="1" applyFill="1" applyBorder="1" applyAlignment="1">
      <alignment horizontal="right"/>
    </xf>
    <xf numFmtId="3" fontId="16" fillId="3" borderId="51" xfId="0" applyNumberFormat="1" applyFont="1" applyFill="1" applyBorder="1" applyAlignment="1">
      <alignment horizontal="right"/>
    </xf>
    <xf numFmtId="3" fontId="16" fillId="0" borderId="52" xfId="0" applyNumberFormat="1" applyFont="1" applyFill="1" applyBorder="1" applyAlignment="1">
      <alignment horizontal="right"/>
    </xf>
    <xf numFmtId="49" fontId="12" fillId="2" borderId="50" xfId="0" applyNumberFormat="1" applyFont="1" applyFill="1" applyBorder="1" applyAlignment="1">
      <alignment horizontal="center" vertical="center"/>
    </xf>
    <xf numFmtId="38" fontId="16" fillId="5" borderId="51" xfId="0" applyNumberFormat="1" applyFont="1" applyFill="1" applyBorder="1" applyAlignment="1">
      <alignment horizontal="right"/>
    </xf>
    <xf numFmtId="3" fontId="16" fillId="5" borderId="0" xfId="0" applyNumberFormat="1" applyFont="1" applyFill="1" applyBorder="1" applyAlignment="1">
      <alignment horizontal="right"/>
    </xf>
    <xf numFmtId="3" fontId="16" fillId="5" borderId="63" xfId="0" applyNumberFormat="1" applyFont="1" applyFill="1" applyBorder="1" applyAlignment="1">
      <alignment horizontal="right"/>
    </xf>
    <xf numFmtId="38" fontId="12" fillId="5" borderId="50" xfId="0" applyNumberFormat="1" applyFont="1" applyFill="1" applyBorder="1" applyAlignment="1">
      <alignment horizontal="right"/>
    </xf>
    <xf numFmtId="0" fontId="11" fillId="0" borderId="12" xfId="0" applyFont="1" applyBorder="1" applyAlignment="1">
      <alignment horizontal="left" vertical="center" wrapText="1" indent="1"/>
    </xf>
    <xf numFmtId="10" fontId="11" fillId="5" borderId="50" xfId="0" applyNumberFormat="1" applyFont="1" applyFill="1" applyBorder="1" applyAlignment="1">
      <alignment horizontal="right"/>
    </xf>
    <xf numFmtId="38" fontId="11" fillId="109" borderId="50" xfId="0" applyNumberFormat="1" applyFont="1" applyFill="1" applyBorder="1" applyAlignment="1">
      <alignment horizontal="left" vertical="center" wrapText="1" indent="1"/>
    </xf>
    <xf numFmtId="38" fontId="12" fillId="4" borderId="5" xfId="0" applyNumberFormat="1" applyFont="1" applyFill="1" applyBorder="1" applyAlignment="1">
      <alignment horizontal="right"/>
    </xf>
    <xf numFmtId="38" fontId="12" fillId="4" borderId="62" xfId="0" applyNumberFormat="1" applyFont="1" applyFill="1" applyBorder="1" applyAlignment="1">
      <alignment horizontal="right"/>
    </xf>
    <xf numFmtId="0" fontId="11" fillId="4" borderId="51" xfId="0" applyFont="1" applyFill="1" applyBorder="1" applyAlignment="1">
      <alignment vertical="center"/>
    </xf>
    <xf numFmtId="10" fontId="11" fillId="5" borderId="64" xfId="0" applyNumberFormat="1" applyFont="1" applyFill="1" applyBorder="1" applyAlignment="1">
      <alignment horizontal="right"/>
    </xf>
    <xf numFmtId="10" fontId="11" fillId="5" borderId="65" xfId="0" applyNumberFormat="1" applyFont="1" applyFill="1" applyBorder="1" applyAlignment="1">
      <alignment horizontal="right"/>
    </xf>
    <xf numFmtId="10" fontId="11" fillId="5" borderId="52" xfId="0" applyNumberFormat="1" applyFont="1" applyFill="1" applyBorder="1" applyAlignment="1">
      <alignment horizontal="right"/>
    </xf>
    <xf numFmtId="38" fontId="16" fillId="0" borderId="66" xfId="0" applyNumberFormat="1" applyFont="1" applyFill="1" applyBorder="1" applyAlignment="1">
      <alignment horizontal="right"/>
    </xf>
    <xf numFmtId="0" fontId="18" fillId="0" borderId="50" xfId="1" applyFont="1" applyFill="1" applyBorder="1" applyAlignment="1">
      <alignment horizontal="left" vertical="center" wrapText="1" indent="1"/>
    </xf>
    <xf numFmtId="0" fontId="18" fillId="0" borderId="66" xfId="1" applyFont="1" applyFill="1" applyBorder="1" applyAlignment="1">
      <alignment horizontal="left" vertical="center" wrapText="1" indent="1"/>
    </xf>
    <xf numFmtId="0" fontId="19" fillId="0" borderId="50" xfId="1" applyFont="1" applyFill="1" applyBorder="1" applyAlignment="1">
      <alignment horizontal="left" vertical="center" wrapText="1" indent="1"/>
    </xf>
    <xf numFmtId="0" fontId="20" fillId="0" borderId="50" xfId="2" applyFont="1" applyFill="1" applyBorder="1" applyAlignment="1" applyProtection="1">
      <alignment horizontal="left" vertical="center" wrapText="1" indent="1"/>
    </xf>
    <xf numFmtId="14" fontId="18" fillId="0" borderId="50" xfId="1" applyNumberFormat="1" applyFont="1" applyFill="1" applyBorder="1" applyAlignment="1">
      <alignment horizontal="left" vertical="center" wrapText="1" indent="1"/>
    </xf>
    <xf numFmtId="38" fontId="16" fillId="5" borderId="52" xfId="0" applyNumberFormat="1" applyFont="1" applyFill="1" applyBorder="1" applyAlignment="1">
      <alignment horizontal="right"/>
    </xf>
    <xf numFmtId="3" fontId="16" fillId="5" borderId="52" xfId="0" applyNumberFormat="1" applyFont="1" applyFill="1" applyBorder="1" applyAlignment="1">
      <alignment horizontal="right"/>
    </xf>
    <xf numFmtId="3" fontId="16" fillId="0" borderId="50" xfId="0" applyNumberFormat="1" applyFont="1" applyFill="1" applyBorder="1" applyAlignment="1">
      <alignment horizontal="right"/>
    </xf>
    <xf numFmtId="0" fontId="0" fillId="4" borderId="65" xfId="0" applyFill="1" applyBorder="1" applyAlignment="1">
      <alignment vertical="center"/>
    </xf>
    <xf numFmtId="0" fontId="5" fillId="4" borderId="51" xfId="0" applyFont="1" applyFill="1" applyBorder="1" applyAlignment="1">
      <alignment horizontal="left" vertical="center" wrapText="1" indent="1"/>
    </xf>
    <xf numFmtId="0" fontId="5" fillId="4" borderId="62" xfId="0" applyFont="1" applyFill="1" applyBorder="1" applyAlignment="1">
      <alignment horizontal="left" vertical="center" wrapText="1" indent="1"/>
    </xf>
    <xf numFmtId="0" fontId="12" fillId="4" borderId="62" xfId="0" applyFont="1" applyFill="1" applyBorder="1" applyAlignment="1">
      <alignment horizontal="left" vertical="center" wrapText="1" indent="1"/>
    </xf>
    <xf numFmtId="0" fontId="11" fillId="4" borderId="62" xfId="0" applyFont="1" applyFill="1" applyBorder="1" applyAlignment="1">
      <alignment vertical="center"/>
    </xf>
    <xf numFmtId="0" fontId="11" fillId="4" borderId="60" xfId="0" applyFont="1" applyFill="1" applyBorder="1" applyAlignment="1">
      <alignment vertical="center"/>
    </xf>
    <xf numFmtId="0" fontId="11" fillId="3" borderId="50" xfId="0" applyFont="1" applyFill="1" applyBorder="1" applyAlignment="1">
      <alignment horizontal="center" vertical="center" wrapText="1"/>
    </xf>
    <xf numFmtId="0" fontId="3" fillId="0" borderId="65" xfId="0" applyFont="1" applyBorder="1" applyAlignment="1">
      <alignment horizontal="left" vertical="center" wrapText="1" indent="1"/>
    </xf>
    <xf numFmtId="0" fontId="3" fillId="0" borderId="52" xfId="0" applyFont="1" applyBorder="1" applyAlignment="1">
      <alignment horizontal="left" vertical="center" wrapText="1" indent="1"/>
    </xf>
    <xf numFmtId="0" fontId="11" fillId="0" borderId="52"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52" xfId="0" applyFont="1" applyBorder="1" applyAlignment="1">
      <alignment horizontal="left" vertical="center" wrapText="1" indent="1"/>
    </xf>
    <xf numFmtId="0" fontId="3" fillId="0" borderId="67" xfId="0" applyFont="1" applyBorder="1" applyAlignment="1">
      <alignment horizontal="left" vertical="center" wrapText="1" indent="1"/>
    </xf>
    <xf numFmtId="38" fontId="16" fillId="5" borderId="66" xfId="0" applyNumberFormat="1" applyFont="1" applyFill="1" applyBorder="1" applyAlignment="1">
      <alignment horizontal="right"/>
    </xf>
    <xf numFmtId="0" fontId="16" fillId="0" borderId="66" xfId="0" applyFont="1" applyBorder="1" applyAlignment="1">
      <alignment vertical="center"/>
    </xf>
    <xf numFmtId="0" fontId="3" fillId="0" borderId="62" xfId="0" applyFont="1" applyBorder="1" applyAlignment="1">
      <alignment horizontal="left" vertical="center" wrapText="1" indent="1"/>
    </xf>
    <xf numFmtId="38" fontId="15" fillId="3" borderId="67" xfId="0" applyNumberFormat="1" applyFont="1" applyFill="1" applyBorder="1" applyAlignment="1">
      <alignment horizontal="right"/>
    </xf>
    <xf numFmtId="38" fontId="15" fillId="3" borderId="62" xfId="0" applyNumberFormat="1" applyFont="1" applyFill="1" applyBorder="1" applyAlignment="1">
      <alignment horizontal="right"/>
    </xf>
    <xf numFmtId="0" fontId="11" fillId="3" borderId="62" xfId="0" applyFont="1" applyFill="1" applyBorder="1" applyAlignment="1">
      <alignment vertical="center"/>
    </xf>
    <xf numFmtId="0" fontId="11" fillId="3" borderId="60" xfId="0" applyFont="1" applyFill="1" applyBorder="1" applyAlignment="1">
      <alignment vertical="center"/>
    </xf>
    <xf numFmtId="38" fontId="17" fillId="5" borderId="50" xfId="0" applyNumberFormat="1" applyFont="1" applyFill="1" applyBorder="1" applyAlignment="1">
      <alignment horizontal="right"/>
    </xf>
    <xf numFmtId="38" fontId="17" fillId="0" borderId="50" xfId="0" applyNumberFormat="1" applyFont="1" applyFill="1" applyBorder="1" applyAlignment="1">
      <alignment horizontal="right"/>
    </xf>
    <xf numFmtId="38" fontId="16" fillId="0" borderId="51" xfId="0" applyNumberFormat="1" applyFont="1" applyFill="1" applyBorder="1" applyAlignment="1">
      <alignment horizontal="right"/>
    </xf>
    <xf numFmtId="0" fontId="16" fillId="0" borderId="51" xfId="0" applyFont="1" applyBorder="1" applyAlignment="1">
      <alignment vertical="center"/>
    </xf>
    <xf numFmtId="0" fontId="16" fillId="0" borderId="52" xfId="0" applyFont="1" applyBorder="1" applyAlignment="1">
      <alignment vertical="center"/>
    </xf>
    <xf numFmtId="0" fontId="3" fillId="3" borderId="65" xfId="0" applyFont="1" applyFill="1" applyBorder="1" applyAlignment="1">
      <alignment horizontal="left" vertical="center" wrapText="1" indent="1"/>
    </xf>
    <xf numFmtId="0" fontId="3" fillId="3" borderId="51" xfId="0" applyFont="1" applyFill="1" applyBorder="1" applyAlignment="1">
      <alignment horizontal="left" vertical="center" wrapText="1" indent="1"/>
    </xf>
    <xf numFmtId="0" fontId="11" fillId="3" borderId="51" xfId="0" applyFont="1" applyFill="1" applyBorder="1" applyAlignment="1">
      <alignment horizontal="left" vertical="center" wrapText="1" indent="1"/>
    </xf>
    <xf numFmtId="38" fontId="16" fillId="3" borderId="51" xfId="0" applyNumberFormat="1" applyFont="1" applyFill="1" applyBorder="1" applyAlignment="1">
      <alignment horizontal="right"/>
    </xf>
    <xf numFmtId="0" fontId="16" fillId="3" borderId="51" xfId="0" applyFont="1" applyFill="1" applyBorder="1" applyAlignment="1">
      <alignment vertical="center"/>
    </xf>
    <xf numFmtId="0" fontId="16" fillId="3" borderId="52" xfId="0" applyFont="1" applyFill="1" applyBorder="1" applyAlignment="1">
      <alignment vertical="center"/>
    </xf>
    <xf numFmtId="0" fontId="12" fillId="0" borderId="65" xfId="0" applyFont="1" applyBorder="1" applyAlignment="1">
      <alignment horizontal="left" vertical="center" wrapText="1" indent="1"/>
    </xf>
    <xf numFmtId="0" fontId="5" fillId="0" borderId="51" xfId="0" applyFont="1" applyBorder="1" applyAlignment="1">
      <alignment horizontal="left" vertical="center" wrapText="1" indent="1"/>
    </xf>
    <xf numFmtId="0" fontId="12" fillId="0" borderId="52" xfId="0" applyFont="1" applyBorder="1" applyAlignment="1">
      <alignment horizontal="left" vertical="center" wrapText="1" indent="1"/>
    </xf>
    <xf numFmtId="38" fontId="12" fillId="5" borderId="60" xfId="0" applyNumberFormat="1" applyFont="1" applyFill="1" applyBorder="1" applyAlignment="1">
      <alignment horizontal="right"/>
    </xf>
    <xf numFmtId="0" fontId="16" fillId="5" borderId="52" xfId="0" applyFont="1" applyFill="1" applyBorder="1" applyAlignment="1">
      <alignment horizontal="left" vertical="center" wrapText="1" indent="1"/>
    </xf>
    <xf numFmtId="38" fontId="16" fillId="0" borderId="65" xfId="0" applyNumberFormat="1" applyFont="1" applyFill="1" applyBorder="1" applyAlignment="1">
      <alignment horizontal="right"/>
    </xf>
    <xf numFmtId="0" fontId="16" fillId="5" borderId="66" xfId="0" applyFont="1" applyFill="1" applyBorder="1" applyAlignment="1">
      <alignment horizontal="left" vertical="center" wrapText="1" indent="1"/>
    </xf>
    <xf numFmtId="0" fontId="3" fillId="0" borderId="65" xfId="0" applyFont="1" applyFill="1" applyBorder="1" applyAlignment="1">
      <alignment horizontal="left" vertical="center" wrapText="1" indent="1"/>
    </xf>
    <xf numFmtId="0" fontId="3" fillId="0" borderId="67" xfId="0" applyFont="1" applyFill="1" applyBorder="1" applyAlignment="1">
      <alignment horizontal="left" vertical="center" wrapText="1" indent="1"/>
    </xf>
    <xf numFmtId="0" fontId="11" fillId="5" borderId="60" xfId="0" applyFont="1" applyFill="1" applyBorder="1" applyAlignment="1">
      <alignment horizontal="left" vertical="center" wrapText="1" indent="1"/>
    </xf>
    <xf numFmtId="38" fontId="16" fillId="0" borderId="67" xfId="0" applyNumberFormat="1" applyFont="1" applyFill="1" applyBorder="1" applyAlignment="1">
      <alignment horizontal="right"/>
    </xf>
    <xf numFmtId="0" fontId="12" fillId="0" borderId="65" xfId="0" applyFont="1" applyFill="1" applyBorder="1" applyAlignment="1">
      <alignment horizontal="left" vertical="center" indent="1"/>
    </xf>
    <xf numFmtId="0" fontId="3" fillId="0" borderId="65" xfId="0" applyFont="1" applyBorder="1" applyAlignment="1">
      <alignment vertical="center"/>
    </xf>
    <xf numFmtId="0" fontId="3" fillId="0" borderId="52" xfId="0" applyFont="1" applyBorder="1" applyAlignment="1">
      <alignment vertical="center"/>
    </xf>
    <xf numFmtId="38" fontId="172" fillId="5" borderId="50" xfId="0" applyNumberFormat="1" applyFont="1" applyFill="1" applyBorder="1" applyAlignment="1">
      <alignment horizontal="right"/>
    </xf>
    <xf numFmtId="0" fontId="11" fillId="0" borderId="65" xfId="0" applyFont="1" applyBorder="1" applyAlignment="1">
      <alignment horizontal="left" vertical="center" wrapText="1" indent="1"/>
    </xf>
    <xf numFmtId="0" fontId="5" fillId="0" borderId="51" xfId="0" applyFont="1" applyFill="1" applyBorder="1" applyAlignment="1">
      <alignment horizontal="left" vertical="center" wrapText="1" indent="1"/>
    </xf>
    <xf numFmtId="0" fontId="11" fillId="0" borderId="66" xfId="0" applyFont="1" applyBorder="1" applyAlignment="1">
      <alignment horizontal="left" vertical="center" wrapText="1" indent="1"/>
    </xf>
    <xf numFmtId="38" fontId="17" fillId="0" borderId="52" xfId="0" applyNumberFormat="1" applyFont="1" applyFill="1" applyBorder="1" applyAlignment="1">
      <alignment horizontal="right"/>
    </xf>
    <xf numFmtId="38" fontId="17" fillId="3" borderId="67" xfId="0" applyNumberFormat="1" applyFont="1" applyFill="1" applyBorder="1" applyAlignment="1">
      <alignment horizontal="right"/>
    </xf>
    <xf numFmtId="38" fontId="17" fillId="3" borderId="62" xfId="0" applyNumberFormat="1" applyFont="1" applyFill="1" applyBorder="1" applyAlignment="1">
      <alignment horizontal="right"/>
    </xf>
    <xf numFmtId="0" fontId="11" fillId="5" borderId="50" xfId="0" applyFont="1" applyFill="1" applyBorder="1" applyAlignment="1">
      <alignment horizontal="left" vertical="center" wrapText="1" indent="1"/>
    </xf>
    <xf numFmtId="0" fontId="12" fillId="0" borderId="65" xfId="0" applyFont="1" applyFill="1" applyBorder="1" applyAlignment="1">
      <alignment horizontal="left" vertical="center" wrapText="1" indent="1"/>
    </xf>
    <xf numFmtId="38" fontId="12" fillId="5" borderId="52" xfId="0" applyNumberFormat="1" applyFont="1" applyFill="1" applyBorder="1" applyAlignment="1">
      <alignment horizontal="right"/>
    </xf>
    <xf numFmtId="0" fontId="11" fillId="0" borderId="51" xfId="0" applyFont="1" applyBorder="1" applyAlignment="1">
      <alignment horizontal="left" vertical="center" wrapText="1" indent="1"/>
    </xf>
    <xf numFmtId="0" fontId="14" fillId="0" borderId="65" xfId="0" applyFont="1" applyBorder="1" applyAlignment="1">
      <alignment horizontal="left" vertical="center" wrapText="1" indent="1"/>
    </xf>
    <xf numFmtId="49" fontId="12" fillId="2" borderId="65" xfId="0" applyNumberFormat="1" applyFont="1" applyFill="1" applyBorder="1" applyAlignment="1">
      <alignment horizontal="center" vertical="center"/>
    </xf>
    <xf numFmtId="38" fontId="16" fillId="109" borderId="50" xfId="0" applyNumberFormat="1" applyFont="1" applyFill="1" applyBorder="1" applyAlignment="1">
      <alignment horizontal="right"/>
    </xf>
    <xf numFmtId="3" fontId="16" fillId="5" borderId="65" xfId="0" applyNumberFormat="1" applyFont="1" applyFill="1" applyBorder="1" applyAlignment="1">
      <alignment horizontal="right"/>
    </xf>
    <xf numFmtId="0" fontId="0" fillId="4" borderId="65" xfId="0" applyFill="1" applyBorder="1" applyAlignment="1">
      <alignment horizontal="center" vertical="center"/>
    </xf>
    <xf numFmtId="0" fontId="12" fillId="4" borderId="51" xfId="0" applyFont="1" applyFill="1" applyBorder="1" applyAlignment="1">
      <alignment horizontal="left" vertical="center" wrapText="1" indent="1"/>
    </xf>
    <xf numFmtId="38" fontId="12" fillId="4" borderId="51" xfId="0" applyNumberFormat="1" applyFont="1" applyFill="1" applyBorder="1" applyAlignment="1">
      <alignment horizontal="right"/>
    </xf>
    <xf numFmtId="0" fontId="11" fillId="4" borderId="52" xfId="0" applyFont="1" applyFill="1" applyBorder="1" applyAlignment="1">
      <alignment vertical="center"/>
    </xf>
    <xf numFmtId="38" fontId="12" fillId="0" borderId="66" xfId="0" applyNumberFormat="1" applyFont="1" applyFill="1" applyBorder="1" applyAlignment="1">
      <alignment horizontal="right"/>
    </xf>
    <xf numFmtId="38" fontId="12" fillId="3" borderId="62" xfId="0" applyNumberFormat="1" applyFont="1" applyFill="1" applyBorder="1" applyAlignment="1">
      <alignment horizontal="right"/>
    </xf>
    <xf numFmtId="38" fontId="12" fillId="3" borderId="60" xfId="0" applyNumberFormat="1" applyFont="1" applyFill="1" applyBorder="1" applyAlignment="1">
      <alignment horizontal="right"/>
    </xf>
    <xf numFmtId="38" fontId="16" fillId="3" borderId="62" xfId="0" applyNumberFormat="1" applyFont="1" applyFill="1" applyBorder="1" applyAlignment="1">
      <alignment horizontal="right"/>
    </xf>
    <xf numFmtId="0" fontId="16" fillId="3" borderId="62" xfId="0" applyFont="1" applyFill="1" applyBorder="1" applyAlignment="1">
      <alignment vertical="center"/>
    </xf>
    <xf numFmtId="0" fontId="11" fillId="3" borderId="65" xfId="0" applyFont="1" applyFill="1" applyBorder="1" applyAlignment="1">
      <alignment horizontal="center" vertical="center" wrapText="1"/>
    </xf>
    <xf numFmtId="38" fontId="12" fillId="109" borderId="52" xfId="0" applyNumberFormat="1" applyFont="1" applyFill="1" applyBorder="1" applyAlignment="1">
      <alignment horizontal="right"/>
    </xf>
    <xf numFmtId="0" fontId="12" fillId="3" borderId="65" xfId="0" applyFont="1" applyFill="1" applyBorder="1" applyAlignment="1">
      <alignment horizontal="left" vertical="center" wrapText="1" indent="1"/>
    </xf>
    <xf numFmtId="0" fontId="5" fillId="3" borderId="51" xfId="0" applyFont="1" applyFill="1" applyBorder="1" applyAlignment="1">
      <alignment horizontal="left" vertical="center" wrapText="1" indent="1"/>
    </xf>
    <xf numFmtId="0" fontId="12" fillId="3" borderId="51" xfId="0" applyFont="1" applyFill="1" applyBorder="1" applyAlignment="1">
      <alignment horizontal="left" vertical="center" wrapText="1" indent="1"/>
    </xf>
    <xf numFmtId="38" fontId="12" fillId="3" borderId="51" xfId="0" applyNumberFormat="1" applyFont="1" applyFill="1" applyBorder="1" applyAlignment="1">
      <alignment horizontal="right"/>
    </xf>
    <xf numFmtId="38" fontId="12" fillId="3" borderId="52" xfId="0" applyNumberFormat="1" applyFont="1" applyFill="1" applyBorder="1" applyAlignment="1">
      <alignment horizontal="right"/>
    </xf>
    <xf numFmtId="0" fontId="3" fillId="0" borderId="51" xfId="0" applyFont="1" applyBorder="1" applyAlignment="1">
      <alignment vertical="center"/>
    </xf>
    <xf numFmtId="38" fontId="17" fillId="5" borderId="52" xfId="0" applyNumberFormat="1" applyFont="1" applyFill="1" applyBorder="1" applyAlignment="1">
      <alignment horizontal="right"/>
    </xf>
    <xf numFmtId="38" fontId="12" fillId="109" borderId="50" xfId="0" applyNumberFormat="1" applyFont="1" applyFill="1" applyBorder="1" applyAlignment="1">
      <alignment horizontal="right"/>
    </xf>
    <xf numFmtId="38" fontId="15" fillId="0" borderId="52" xfId="0" applyNumberFormat="1" applyFont="1" applyFill="1" applyBorder="1" applyAlignment="1">
      <alignment horizontal="right"/>
    </xf>
    <xf numFmtId="38" fontId="15" fillId="0" borderId="50" xfId="0" applyNumberFormat="1" applyFont="1" applyFill="1" applyBorder="1" applyAlignment="1">
      <alignment horizontal="right"/>
    </xf>
    <xf numFmtId="38" fontId="15" fillId="5" borderId="50" xfId="0" applyNumberFormat="1" applyFont="1" applyFill="1" applyBorder="1" applyAlignment="1">
      <alignment horizontal="right"/>
    </xf>
    <xf numFmtId="0" fontId="11" fillId="0" borderId="50" xfId="0" applyFont="1" applyBorder="1" applyAlignment="1">
      <alignment vertical="center"/>
    </xf>
    <xf numFmtId="38" fontId="15" fillId="5" borderId="66" xfId="0" applyNumberFormat="1" applyFont="1" applyFill="1" applyBorder="1" applyAlignment="1">
      <alignment horizontal="right"/>
    </xf>
    <xf numFmtId="38" fontId="15" fillId="0" borderId="66" xfId="0" applyNumberFormat="1" applyFont="1" applyFill="1" applyBorder="1" applyAlignment="1">
      <alignment horizontal="right"/>
    </xf>
    <xf numFmtId="0" fontId="11" fillId="0" borderId="66" xfId="0" applyFont="1" applyBorder="1" applyAlignment="1">
      <alignment vertical="center"/>
    </xf>
    <xf numFmtId="38" fontId="15" fillId="0" borderId="60" xfId="0" applyNumberFormat="1" applyFont="1" applyFill="1" applyBorder="1" applyAlignment="1">
      <alignment horizontal="right"/>
    </xf>
    <xf numFmtId="38" fontId="15" fillId="3" borderId="60" xfId="0" applyNumberFormat="1" applyFont="1" applyFill="1" applyBorder="1" applyAlignment="1">
      <alignment horizontal="right"/>
    </xf>
    <xf numFmtId="38" fontId="15" fillId="3" borderId="66" xfId="0" applyNumberFormat="1" applyFont="1" applyFill="1" applyBorder="1" applyAlignment="1">
      <alignment horizontal="right"/>
    </xf>
    <xf numFmtId="0" fontId="11" fillId="3" borderId="66" xfId="0" applyFont="1" applyFill="1" applyBorder="1" applyAlignment="1">
      <alignment vertical="center"/>
    </xf>
    <xf numFmtId="38" fontId="12" fillId="3" borderId="67" xfId="0" applyNumberFormat="1" applyFont="1" applyFill="1" applyBorder="1" applyAlignment="1">
      <alignment horizontal="right"/>
    </xf>
    <xf numFmtId="0" fontId="11" fillId="0" borderId="62" xfId="0" applyFont="1" applyBorder="1" applyAlignment="1">
      <alignment horizontal="left" vertical="center" wrapText="1" indent="1"/>
    </xf>
    <xf numFmtId="0" fontId="3" fillId="3" borderId="67" xfId="0" applyFont="1" applyFill="1" applyBorder="1" applyAlignment="1">
      <alignment horizontal="left" vertical="center" wrapText="1" indent="1"/>
    </xf>
    <xf numFmtId="0" fontId="3" fillId="3" borderId="62" xfId="0" applyFont="1" applyFill="1" applyBorder="1" applyAlignment="1">
      <alignment horizontal="left" vertical="center" wrapText="1" indent="1"/>
    </xf>
    <xf numFmtId="0" fontId="11" fillId="3" borderId="60" xfId="0" applyFont="1" applyFill="1" applyBorder="1" applyAlignment="1">
      <alignment horizontal="left" vertical="center" wrapText="1" indent="1"/>
    </xf>
    <xf numFmtId="38" fontId="16" fillId="3" borderId="52" xfId="0" applyNumberFormat="1" applyFont="1" applyFill="1" applyBorder="1" applyAlignment="1">
      <alignment horizontal="right"/>
    </xf>
    <xf numFmtId="0" fontId="12" fillId="0" borderId="67" xfId="0" applyFont="1" applyBorder="1" applyAlignment="1">
      <alignment horizontal="left" vertical="center" wrapText="1" indent="1"/>
    </xf>
    <xf numFmtId="0" fontId="5" fillId="0" borderId="62" xfId="0" applyFont="1" applyFill="1" applyBorder="1" applyAlignment="1">
      <alignment horizontal="left" vertical="center" wrapText="1" indent="1"/>
    </xf>
    <xf numFmtId="0" fontId="12" fillId="0" borderId="60" xfId="0" applyFont="1" applyFill="1" applyBorder="1" applyAlignment="1">
      <alignment horizontal="left" vertical="center" wrapText="1" indent="1"/>
    </xf>
    <xf numFmtId="0" fontId="12" fillId="0" borderId="50" xfId="0" applyFont="1" applyFill="1" applyBorder="1" applyAlignment="1">
      <alignment horizontal="left" vertical="center" wrapText="1" indent="1"/>
    </xf>
    <xf numFmtId="0" fontId="11" fillId="0" borderId="52" xfId="0" applyFont="1" applyFill="1" applyBorder="1" applyAlignment="1">
      <alignment horizontal="center" vertical="center" wrapText="1"/>
    </xf>
    <xf numFmtId="165" fontId="15" fillId="0" borderId="50" xfId="0" applyNumberFormat="1" applyFont="1" applyFill="1" applyBorder="1" applyAlignment="1">
      <alignment horizontal="right"/>
    </xf>
    <xf numFmtId="3" fontId="0" fillId="5" borderId="50" xfId="0" applyNumberFormat="1" applyFill="1" applyBorder="1" applyAlignment="1">
      <alignment vertical="center"/>
    </xf>
    <xf numFmtId="3" fontId="0" fillId="0" borderId="50" xfId="0" applyNumberFormat="1" applyBorder="1" applyAlignment="1">
      <alignment vertical="center"/>
    </xf>
    <xf numFmtId="0" fontId="0" fillId="0" borderId="50" xfId="0" applyBorder="1" applyAlignment="1">
      <alignment vertical="center"/>
    </xf>
    <xf numFmtId="49" fontId="12" fillId="4" borderId="66" xfId="0" applyNumberFormat="1" applyFont="1" applyFill="1" applyBorder="1" applyAlignment="1">
      <alignment horizontal="center" vertical="center"/>
    </xf>
    <xf numFmtId="38" fontId="11" fillId="5" borderId="52" xfId="0" applyNumberFormat="1" applyFont="1" applyFill="1" applyBorder="1" applyAlignment="1">
      <alignment horizontal="left" vertical="center" wrapText="1" indent="1"/>
    </xf>
    <xf numFmtId="0" fontId="11" fillId="4" borderId="67" xfId="0" applyFont="1" applyFill="1" applyBorder="1" applyAlignment="1">
      <alignment horizontal="left" vertical="center" wrapText="1" indent="1"/>
    </xf>
    <xf numFmtId="0" fontId="11" fillId="4" borderId="62" xfId="0" applyFont="1" applyFill="1" applyBorder="1" applyAlignment="1">
      <alignment horizontal="left" vertical="center" wrapText="1" indent="1"/>
    </xf>
    <xf numFmtId="38" fontId="11" fillId="109" borderId="66" xfId="0" applyNumberFormat="1" applyFont="1" applyFill="1" applyBorder="1" applyAlignment="1">
      <alignment horizontal="left" vertical="center" wrapText="1" indent="1"/>
    </xf>
    <xf numFmtId="0" fontId="11" fillId="4" borderId="65" xfId="0" applyFont="1" applyFill="1" applyBorder="1" applyAlignment="1">
      <alignment horizontal="left" vertical="center" wrapText="1" indent="1"/>
    </xf>
    <xf numFmtId="0" fontId="11" fillId="4" borderId="51" xfId="0" applyFont="1" applyFill="1" applyBorder="1" applyAlignment="1">
      <alignment horizontal="left" vertical="center" wrapText="1" indent="1"/>
    </xf>
    <xf numFmtId="0" fontId="0" fillId="4" borderId="68" xfId="0" applyFill="1" applyBorder="1" applyAlignment="1">
      <alignment vertical="center"/>
    </xf>
    <xf numFmtId="10" fontId="11" fillId="5" borderId="69" xfId="0" applyNumberFormat="1" applyFont="1" applyFill="1" applyBorder="1" applyAlignment="1">
      <alignment horizontal="right"/>
    </xf>
    <xf numFmtId="10" fontId="11" fillId="5" borderId="70" xfId="0" applyNumberFormat="1" applyFont="1" applyFill="1" applyBorder="1" applyAlignment="1">
      <alignment horizontal="right"/>
    </xf>
    <xf numFmtId="38" fontId="11" fillId="5" borderId="72" xfId="0" applyNumberFormat="1" applyFont="1" applyFill="1" applyBorder="1" applyAlignment="1">
      <alignment horizontal="left" vertical="center" wrapText="1" indent="1"/>
    </xf>
    <xf numFmtId="38" fontId="12" fillId="4" borderId="73" xfId="0" applyNumberFormat="1" applyFont="1" applyFill="1" applyBorder="1" applyAlignment="1">
      <alignment horizontal="right"/>
    </xf>
    <xf numFmtId="0" fontId="11" fillId="0" borderId="72" xfId="0" applyFont="1" applyBorder="1" applyAlignment="1">
      <alignment horizontal="left" vertical="center" wrapText="1" indent="1"/>
    </xf>
    <xf numFmtId="49" fontId="12" fillId="2" borderId="76" xfId="0" applyNumberFormat="1" applyFont="1" applyFill="1" applyBorder="1" applyAlignment="1">
      <alignment horizontal="center" vertical="center"/>
    </xf>
    <xf numFmtId="49" fontId="12" fillId="2" borderId="77" xfId="0" applyNumberFormat="1" applyFont="1" applyFill="1" applyBorder="1" applyAlignment="1">
      <alignment horizontal="center" vertical="center"/>
    </xf>
    <xf numFmtId="49" fontId="12" fillId="4" borderId="78" xfId="0" applyNumberFormat="1" applyFont="1" applyFill="1" applyBorder="1" applyAlignment="1">
      <alignment horizontal="center" vertical="center"/>
    </xf>
    <xf numFmtId="49" fontId="12" fillId="2" borderId="79" xfId="0" applyNumberFormat="1" applyFont="1" applyFill="1" applyBorder="1" applyAlignment="1">
      <alignment horizontal="center" vertical="center"/>
    </xf>
    <xf numFmtId="164" fontId="0" fillId="4" borderId="80" xfId="0" applyNumberFormat="1" applyFill="1" applyBorder="1" applyAlignment="1">
      <alignment vertical="center"/>
    </xf>
    <xf numFmtId="38" fontId="11" fillId="5" borderId="75" xfId="0" applyNumberFormat="1" applyFont="1" applyFill="1" applyBorder="1" applyAlignment="1">
      <alignment horizontal="left" vertical="center" wrapText="1" indent="1"/>
    </xf>
    <xf numFmtId="38" fontId="11" fillId="5" borderId="82" xfId="0" applyNumberFormat="1" applyFont="1" applyFill="1" applyBorder="1" applyAlignment="1">
      <alignment horizontal="left" vertical="center" wrapText="1" indent="1"/>
    </xf>
    <xf numFmtId="0" fontId="11" fillId="0" borderId="75" xfId="0" applyFont="1" applyBorder="1" applyAlignment="1">
      <alignment horizontal="left" vertical="center" wrapText="1" indent="1"/>
    </xf>
    <xf numFmtId="38" fontId="12" fillId="4" borderId="68" xfId="0" applyNumberFormat="1" applyFont="1" applyFill="1" applyBorder="1" applyAlignment="1">
      <alignment horizontal="right"/>
    </xf>
    <xf numFmtId="0" fontId="11" fillId="4" borderId="68" xfId="0" applyFont="1" applyFill="1" applyBorder="1" applyAlignment="1">
      <alignment vertical="center"/>
    </xf>
    <xf numFmtId="0" fontId="175" fillId="112" borderId="0" xfId="0" applyFont="1" applyFill="1" applyAlignment="1">
      <alignment vertical="center"/>
    </xf>
    <xf numFmtId="49" fontId="12" fillId="2" borderId="51" xfId="0" applyNumberFormat="1" applyFont="1" applyFill="1" applyBorder="1" applyAlignment="1">
      <alignment horizontal="center" vertical="center"/>
    </xf>
    <xf numFmtId="164" fontId="175" fillId="112" borderId="83" xfId="0" applyNumberFormat="1" applyFont="1" applyFill="1" applyBorder="1" applyAlignment="1">
      <alignment vertical="center"/>
    </xf>
    <xf numFmtId="0" fontId="175" fillId="112" borderId="68" xfId="0" applyFont="1" applyFill="1" applyBorder="1" applyAlignment="1">
      <alignment vertical="center"/>
    </xf>
    <xf numFmtId="0" fontId="176" fillId="0" borderId="65" xfId="0" applyFont="1" applyBorder="1" applyAlignment="1">
      <alignment horizontal="left" vertical="center" wrapText="1" indent="1"/>
    </xf>
    <xf numFmtId="0" fontId="178" fillId="0" borderId="65" xfId="0" applyFont="1" applyFill="1" applyBorder="1" applyAlignment="1">
      <alignment horizontal="left" vertical="center" wrapText="1" indent="1"/>
    </xf>
    <xf numFmtId="49" fontId="12" fillId="2" borderId="84" xfId="0" applyNumberFormat="1" applyFont="1" applyFill="1" applyBorder="1" applyAlignment="1">
      <alignment horizontal="center" vertical="center"/>
    </xf>
    <xf numFmtId="3" fontId="16" fillId="3" borderId="84" xfId="0" applyNumberFormat="1" applyFont="1" applyFill="1" applyBorder="1" applyAlignment="1">
      <alignment horizontal="right"/>
    </xf>
    <xf numFmtId="38" fontId="11" fillId="109" borderId="85" xfId="0" applyNumberFormat="1" applyFont="1" applyFill="1" applyBorder="1" applyAlignment="1">
      <alignment horizontal="left" vertical="center" wrapText="1" indent="1"/>
    </xf>
    <xf numFmtId="38" fontId="12" fillId="4" borderId="86" xfId="0" applyNumberFormat="1" applyFont="1" applyFill="1" applyBorder="1" applyAlignment="1">
      <alignment horizontal="right"/>
    </xf>
    <xf numFmtId="0" fontId="177" fillId="0" borderId="87" xfId="0" applyFont="1" applyBorder="1" applyAlignment="1">
      <alignment horizontal="left" vertical="center" indent="1"/>
    </xf>
    <xf numFmtId="0" fontId="177" fillId="0" borderId="71" xfId="0" applyFont="1" applyBorder="1" applyAlignment="1">
      <alignment horizontal="left" indent="1"/>
    </xf>
    <xf numFmtId="0" fontId="179" fillId="0" borderId="52" xfId="0" applyFont="1" applyBorder="1" applyAlignment="1" applyProtection="1">
      <alignment horizontal="left" vertical="center" wrapText="1" indent="1"/>
      <protection locked="0"/>
    </xf>
    <xf numFmtId="3" fontId="16" fillId="0" borderId="10" xfId="0" applyNumberFormat="1" applyFont="1" applyFill="1" applyBorder="1" applyAlignment="1">
      <alignment horizontal="right"/>
    </xf>
    <xf numFmtId="3" fontId="16" fillId="0" borderId="7" xfId="0" applyNumberFormat="1" applyFont="1" applyFill="1" applyBorder="1" applyAlignment="1">
      <alignment horizontal="right"/>
    </xf>
    <xf numFmtId="3" fontId="16" fillId="5" borderId="88" xfId="0" applyNumberFormat="1" applyFont="1" applyFill="1" applyBorder="1" applyAlignment="1">
      <alignment horizontal="right"/>
    </xf>
    <xf numFmtId="3" fontId="16" fillId="5" borderId="89" xfId="0" applyNumberFormat="1" applyFont="1" applyFill="1" applyBorder="1" applyAlignment="1">
      <alignment horizontal="right"/>
    </xf>
    <xf numFmtId="38" fontId="16" fillId="0" borderId="50" xfId="0" applyNumberFormat="1" applyFont="1" applyBorder="1" applyAlignment="1">
      <alignment horizontal="right"/>
    </xf>
    <xf numFmtId="0" fontId="16" fillId="5" borderId="60" xfId="0" applyFont="1" applyFill="1" applyBorder="1" applyAlignment="1">
      <alignment horizontal="left" vertical="center" wrapText="1" indent="1"/>
    </xf>
    <xf numFmtId="0" fontId="16" fillId="5" borderId="10" xfId="0" applyFont="1" applyFill="1" applyBorder="1" applyAlignment="1">
      <alignment horizontal="left" vertical="center" wrapText="1" indent="1"/>
    </xf>
    <xf numFmtId="10" fontId="11" fillId="5" borderId="81" xfId="0" applyNumberFormat="1" applyFont="1" applyFill="1" applyBorder="1" applyAlignment="1">
      <alignment horizontal="right"/>
    </xf>
    <xf numFmtId="38" fontId="15" fillId="113" borderId="50" xfId="0" applyNumberFormat="1" applyFont="1" applyFill="1" applyBorder="1" applyAlignment="1">
      <alignment horizontal="right"/>
    </xf>
    <xf numFmtId="38" fontId="15" fillId="111" borderId="50" xfId="0" applyNumberFormat="1" applyFont="1" applyFill="1" applyBorder="1" applyAlignment="1">
      <alignment horizontal="right"/>
    </xf>
    <xf numFmtId="38" fontId="15" fillId="0" borderId="50" xfId="0" applyNumberFormat="1" applyFont="1" applyBorder="1" applyAlignment="1">
      <alignment horizontal="right"/>
    </xf>
    <xf numFmtId="0" fontId="180" fillId="0" borderId="50" xfId="0" applyFont="1" applyFill="1" applyBorder="1" applyAlignment="1"/>
    <xf numFmtId="0" fontId="180" fillId="0" borderId="52" xfId="0" applyFont="1" applyFill="1" applyBorder="1" applyAlignment="1"/>
    <xf numFmtId="0" fontId="180" fillId="0" borderId="74" xfId="0" applyFont="1" applyFill="1" applyBorder="1" applyAlignment="1"/>
    <xf numFmtId="9" fontId="11" fillId="0" borderId="0" xfId="0" applyNumberFormat="1" applyFont="1" applyBorder="1" applyAlignment="1">
      <alignment horizontal="left" vertical="center" wrapText="1" indent="1"/>
    </xf>
    <xf numFmtId="167" fontId="16" fillId="0" borderId="50" xfId="0" applyNumberFormat="1" applyFont="1" applyBorder="1" applyAlignment="1">
      <alignment vertical="center"/>
    </xf>
    <xf numFmtId="167" fontId="16" fillId="0" borderId="50" xfId="0" applyNumberFormat="1" applyFont="1" applyFill="1" applyBorder="1" applyAlignment="1">
      <alignment horizontal="right"/>
    </xf>
    <xf numFmtId="167" fontId="16" fillId="0" borderId="50" xfId="0" applyNumberFormat="1" applyFont="1" applyBorder="1" applyAlignment="1"/>
    <xf numFmtId="0" fontId="176" fillId="0" borderId="65" xfId="0" applyFont="1" applyFill="1" applyBorder="1" applyAlignment="1">
      <alignment horizontal="left" vertical="center" wrapText="1" indent="1"/>
    </xf>
    <xf numFmtId="3" fontId="16" fillId="0" borderId="70" xfId="0" applyNumberFormat="1" applyFont="1" applyFill="1" applyBorder="1" applyAlignment="1">
      <alignment horizontal="right"/>
    </xf>
    <xf numFmtId="0" fontId="179" fillId="0" borderId="65" xfId="0" applyFont="1" applyFill="1" applyBorder="1" applyAlignment="1">
      <alignment horizontal="left" vertical="center" wrapText="1" indent="1"/>
    </xf>
    <xf numFmtId="38" fontId="16" fillId="5" borderId="91" xfId="0" applyNumberFormat="1" applyFont="1" applyFill="1" applyBorder="1" applyAlignment="1">
      <alignment horizontal="right"/>
    </xf>
    <xf numFmtId="3" fontId="16" fillId="5" borderId="69" xfId="0" applyNumberFormat="1" applyFont="1" applyFill="1" applyBorder="1" applyAlignment="1">
      <alignment horizontal="right"/>
    </xf>
    <xf numFmtId="3" fontId="16" fillId="5" borderId="92" xfId="0" applyNumberFormat="1" applyFont="1" applyFill="1" applyBorder="1" applyAlignment="1">
      <alignment horizontal="right"/>
    </xf>
    <xf numFmtId="38" fontId="16" fillId="114" borderId="50" xfId="0" applyNumberFormat="1" applyFont="1" applyFill="1" applyBorder="1" applyAlignment="1">
      <alignment horizontal="right"/>
    </xf>
    <xf numFmtId="38" fontId="16" fillId="114" borderId="66" xfId="0" applyNumberFormat="1" applyFont="1" applyFill="1" applyBorder="1" applyAlignment="1">
      <alignment horizontal="right"/>
    </xf>
    <xf numFmtId="38" fontId="16" fillId="114" borderId="65" xfId="0" applyNumberFormat="1" applyFont="1" applyFill="1" applyBorder="1" applyAlignment="1">
      <alignment horizontal="right"/>
    </xf>
    <xf numFmtId="38" fontId="16" fillId="114" borderId="84" xfId="0" applyNumberFormat="1" applyFont="1" applyFill="1" applyBorder="1" applyAlignment="1">
      <alignment horizontal="right"/>
    </xf>
    <xf numFmtId="38" fontId="12" fillId="114" borderId="51" xfId="0" applyNumberFormat="1" applyFont="1" applyFill="1" applyBorder="1" applyAlignment="1">
      <alignment horizontal="right"/>
    </xf>
    <xf numFmtId="38" fontId="12" fillId="114" borderId="84" xfId="0" applyNumberFormat="1" applyFont="1" applyFill="1" applyBorder="1" applyAlignment="1">
      <alignment horizontal="right"/>
    </xf>
    <xf numFmtId="38" fontId="16" fillId="114" borderId="90" xfId="0" applyNumberFormat="1" applyFont="1" applyFill="1" applyBorder="1" applyAlignment="1">
      <alignment horizontal="right"/>
    </xf>
    <xf numFmtId="38" fontId="12" fillId="114" borderId="62" xfId="0" applyNumberFormat="1" applyFont="1" applyFill="1" applyBorder="1" applyAlignment="1">
      <alignment horizontal="right"/>
    </xf>
    <xf numFmtId="38" fontId="12" fillId="114" borderId="61" xfId="0" applyNumberFormat="1" applyFont="1" applyFill="1" applyBorder="1" applyAlignment="1">
      <alignment horizontal="right"/>
    </xf>
    <xf numFmtId="0" fontId="16" fillId="113" borderId="64" xfId="0" applyFont="1" applyFill="1" applyBorder="1" applyAlignment="1">
      <alignment horizontal="left" vertical="center" wrapText="1" indent="1"/>
    </xf>
    <xf numFmtId="0" fontId="181" fillId="0" borderId="50" xfId="2" applyFont="1" applyFill="1" applyBorder="1" applyAlignment="1" applyProtection="1">
      <alignment horizontal="left" vertical="center" wrapText="1" indent="1"/>
    </xf>
    <xf numFmtId="167" fontId="16" fillId="0" borderId="50" xfId="25573" applyNumberFormat="1" applyFont="1" applyBorder="1" applyAlignment="1">
      <alignment vertical="center"/>
    </xf>
    <xf numFmtId="167" fontId="16" fillId="0" borderId="52" xfId="25573" applyNumberFormat="1" applyFont="1" applyBorder="1" applyAlignment="1">
      <alignment vertical="center"/>
    </xf>
    <xf numFmtId="0" fontId="11" fillId="0" borderId="65" xfId="0" applyFont="1" applyBorder="1" applyAlignment="1">
      <alignment vertical="center"/>
    </xf>
    <xf numFmtId="165" fontId="15" fillId="3" borderId="0" xfId="0" applyNumberFormat="1" applyFont="1" applyFill="1" applyBorder="1" applyAlignment="1">
      <alignment horizontal="right"/>
    </xf>
    <xf numFmtId="167" fontId="16" fillId="5" borderId="50" xfId="25573" applyNumberFormat="1" applyFont="1" applyFill="1" applyBorder="1" applyAlignment="1">
      <alignment horizontal="right"/>
    </xf>
    <xf numFmtId="167" fontId="16" fillId="0" borderId="50" xfId="25573" applyNumberFormat="1" applyFont="1" applyFill="1" applyBorder="1" applyAlignment="1">
      <alignment horizontal="right"/>
    </xf>
    <xf numFmtId="167" fontId="16" fillId="0" borderId="50" xfId="25573" applyNumberFormat="1" applyFont="1" applyBorder="1" applyAlignment="1">
      <alignment horizontal="right"/>
    </xf>
    <xf numFmtId="38" fontId="16" fillId="5" borderId="88" xfId="0" applyNumberFormat="1" applyFont="1" applyFill="1" applyBorder="1" applyAlignment="1">
      <alignment horizontal="right"/>
    </xf>
    <xf numFmtId="49" fontId="12" fillId="2" borderId="60" xfId="0" applyNumberFormat="1" applyFont="1" applyFill="1" applyBorder="1" applyAlignment="1">
      <alignment horizontal="center" vertical="center"/>
    </xf>
    <xf numFmtId="38" fontId="11" fillId="5" borderId="64" xfId="0" applyNumberFormat="1" applyFont="1" applyFill="1" applyBorder="1" applyAlignment="1">
      <alignment horizontal="left" vertical="center" wrapText="1" indent="1"/>
    </xf>
    <xf numFmtId="38" fontId="11" fillId="109" borderId="65" xfId="0" applyNumberFormat="1" applyFont="1" applyFill="1" applyBorder="1" applyAlignment="1">
      <alignment horizontal="left" vertical="center" wrapText="1" indent="1"/>
    </xf>
    <xf numFmtId="38" fontId="11" fillId="109" borderId="64" xfId="0" applyNumberFormat="1" applyFont="1" applyFill="1" applyBorder="1" applyAlignment="1">
      <alignment horizontal="left" vertical="center" wrapText="1" indent="1"/>
    </xf>
    <xf numFmtId="38" fontId="11" fillId="109" borderId="60" xfId="0" applyNumberFormat="1" applyFont="1" applyFill="1" applyBorder="1" applyAlignment="1">
      <alignment horizontal="left" vertical="center" wrapText="1" indent="1"/>
    </xf>
    <xf numFmtId="38" fontId="11" fillId="5" borderId="65" xfId="0" applyNumberFormat="1" applyFont="1" applyFill="1" applyBorder="1" applyAlignment="1">
      <alignment horizontal="left" vertical="center" wrapText="1" indent="1"/>
    </xf>
    <xf numFmtId="38" fontId="12" fillId="4" borderId="82" xfId="0" applyNumberFormat="1" applyFont="1" applyFill="1" applyBorder="1" applyAlignment="1">
      <alignment horizontal="right"/>
    </xf>
    <xf numFmtId="38" fontId="11" fillId="5" borderId="64" xfId="0" applyNumberFormat="1" applyFont="1" applyFill="1" applyBorder="1" applyAlignment="1">
      <alignment horizontal="right"/>
    </xf>
    <xf numFmtId="0" fontId="11" fillId="0" borderId="4" xfId="0" applyFont="1" applyBorder="1" applyAlignment="1">
      <alignment horizontal="center" vertical="center" wrapText="1"/>
    </xf>
    <xf numFmtId="0" fontId="0" fillId="0" borderId="0" xfId="0" applyAlignment="1">
      <alignment horizontal="left" vertical="center"/>
    </xf>
    <xf numFmtId="164" fontId="0" fillId="0" borderId="0" xfId="0" applyNumberFormat="1" applyAlignment="1">
      <alignment vertical="center"/>
    </xf>
    <xf numFmtId="0" fontId="0" fillId="0" borderId="0" xfId="0" applyAlignment="1">
      <alignment horizontal="left" vertical="center" wrapText="1" indent="1"/>
    </xf>
    <xf numFmtId="0" fontId="12" fillId="0" borderId="0" xfId="0" applyFont="1" applyAlignment="1">
      <alignment horizontal="left" vertical="center" indent="1"/>
    </xf>
    <xf numFmtId="0" fontId="5" fillId="0" borderId="0" xfId="0" applyFont="1" applyAlignment="1">
      <alignment horizontal="left" vertical="center" indent="1"/>
    </xf>
    <xf numFmtId="0" fontId="12" fillId="0" borderId="0" xfId="0" applyFont="1" applyAlignment="1">
      <alignment vertical="center" wrapText="1"/>
    </xf>
    <xf numFmtId="0" fontId="5" fillId="0" borderId="0" xfId="0" applyFont="1" applyAlignment="1">
      <alignment horizontal="left" vertical="center" indent="2"/>
    </xf>
    <xf numFmtId="0" fontId="173" fillId="0" borderId="0" xfId="1" applyFont="1" applyAlignment="1">
      <alignment horizontal="left" vertical="center" indent="2"/>
    </xf>
    <xf numFmtId="0" fontId="12" fillId="0" borderId="0" xfId="0" applyFont="1" applyAlignment="1">
      <alignment horizontal="left" vertical="center" indent="2"/>
    </xf>
    <xf numFmtId="38" fontId="5" fillId="0" borderId="0" xfId="0" applyNumberFormat="1" applyFont="1" applyAlignment="1">
      <alignment horizontal="left" vertical="center" indent="1"/>
    </xf>
    <xf numFmtId="3" fontId="0" fillId="0" borderId="0" xfId="0" applyNumberFormat="1" applyAlignment="1">
      <alignment horizontal="left" vertical="center"/>
    </xf>
    <xf numFmtId="0" fontId="12" fillId="0" borderId="0" xfId="0" applyFont="1" applyAlignment="1">
      <alignment horizontal="left" vertical="center" wrapText="1" indent="1"/>
    </xf>
    <xf numFmtId="164" fontId="11" fillId="0" borderId="0" xfId="0" applyNumberFormat="1" applyFont="1" applyAlignment="1">
      <alignment horizontal="left" vertical="center"/>
    </xf>
    <xf numFmtId="0" fontId="11" fillId="0" borderId="0" xfId="0" applyFont="1" applyAlignment="1">
      <alignment horizontal="left" vertical="center"/>
    </xf>
    <xf numFmtId="3" fontId="11" fillId="0" borderId="0" xfId="0" applyNumberFormat="1" applyFont="1" applyAlignment="1">
      <alignment horizontal="left" vertical="center"/>
    </xf>
    <xf numFmtId="0" fontId="11"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164" fontId="0" fillId="0" borderId="0" xfId="0" applyNumberFormat="1" applyAlignment="1">
      <alignment horizontal="center" vertical="center"/>
    </xf>
    <xf numFmtId="0" fontId="174" fillId="0" borderId="0" xfId="0" applyFont="1" applyAlignment="1">
      <alignment horizontal="center" wrapText="1"/>
    </xf>
    <xf numFmtId="0" fontId="12" fillId="0" borderId="0" xfId="0" applyFont="1" applyAlignment="1">
      <alignment horizontal="center" wrapText="1"/>
    </xf>
    <xf numFmtId="38" fontId="11" fillId="0" borderId="50" xfId="0" applyNumberFormat="1" applyFont="1" applyBorder="1" applyAlignment="1">
      <alignment horizontal="left" vertical="center" wrapText="1" indent="1"/>
    </xf>
    <xf numFmtId="0" fontId="0" fillId="4" borderId="0" xfId="0" applyFill="1" applyAlignment="1">
      <alignment vertical="center"/>
    </xf>
    <xf numFmtId="38" fontId="16" fillId="0" borderId="0" xfId="0" applyNumberFormat="1" applyFont="1" applyAlignment="1">
      <alignment horizontal="right"/>
    </xf>
    <xf numFmtId="38" fontId="12" fillId="4" borderId="0" xfId="0" applyNumberFormat="1" applyFont="1" applyFill="1" applyAlignment="1">
      <alignment horizontal="right"/>
    </xf>
    <xf numFmtId="0" fontId="13" fillId="0" borderId="0" xfId="0" applyFont="1" applyAlignment="1">
      <alignment horizontal="left" vertical="center" wrapText="1" indent="1"/>
    </xf>
    <xf numFmtId="0" fontId="11" fillId="4" borderId="0" xfId="0" applyFont="1" applyFill="1" applyAlignment="1">
      <alignment horizontal="left" vertical="center" wrapText="1" indent="1"/>
    </xf>
    <xf numFmtId="167" fontId="11" fillId="0" borderId="59" xfId="0" applyNumberFormat="1" applyFont="1" applyBorder="1" applyAlignment="1">
      <alignment horizontal="left" vertical="center" wrapText="1" indent="1"/>
    </xf>
    <xf numFmtId="0" fontId="11" fillId="0" borderId="59" xfId="0" applyFont="1" applyBorder="1" applyAlignment="1">
      <alignment horizontal="left" vertical="center" wrapText="1" indent="1"/>
    </xf>
    <xf numFmtId="38" fontId="11" fillId="0" borderId="7" xfId="0" applyNumberFormat="1" applyFont="1" applyBorder="1" applyAlignment="1">
      <alignment horizontal="right"/>
    </xf>
    <xf numFmtId="38" fontId="11" fillId="0" borderId="64" xfId="0" applyNumberFormat="1" applyFont="1" applyBorder="1" applyAlignment="1">
      <alignment horizontal="right"/>
    </xf>
    <xf numFmtId="38" fontId="11" fillId="0" borderId="10" xfId="0" applyNumberFormat="1" applyFont="1" applyBorder="1" applyAlignment="1">
      <alignment horizontal="right"/>
    </xf>
    <xf numFmtId="38" fontId="11" fillId="0" borderId="8" xfId="0" applyNumberFormat="1" applyFont="1" applyBorder="1" applyAlignment="1">
      <alignment horizontal="right"/>
    </xf>
    <xf numFmtId="38" fontId="11" fillId="0" borderId="69" xfId="0" applyNumberFormat="1" applyFont="1" applyBorder="1" applyAlignment="1">
      <alignment horizontal="right"/>
    </xf>
    <xf numFmtId="38" fontId="12" fillId="0" borderId="64" xfId="0" applyNumberFormat="1" applyFont="1" applyBorder="1" applyAlignment="1">
      <alignment horizontal="right"/>
    </xf>
    <xf numFmtId="38" fontId="12" fillId="0" borderId="7" xfId="0" applyNumberFormat="1" applyFont="1" applyBorder="1" applyAlignment="1">
      <alignment horizontal="right"/>
    </xf>
    <xf numFmtId="38" fontId="12" fillId="0" borderId="72" xfId="0" applyNumberFormat="1" applyFont="1" applyBorder="1" applyAlignment="1">
      <alignment horizontal="right"/>
    </xf>
    <xf numFmtId="38" fontId="12" fillId="0" borderId="10" xfId="0" applyNumberFormat="1" applyFont="1" applyBorder="1" applyAlignment="1">
      <alignment horizontal="right"/>
    </xf>
    <xf numFmtId="38" fontId="11" fillId="0" borderId="85" xfId="0" applyNumberFormat="1" applyFont="1" applyBorder="1" applyAlignment="1">
      <alignment horizontal="right"/>
    </xf>
    <xf numFmtId="38" fontId="12" fillId="0" borderId="8" xfId="0" applyNumberFormat="1" applyFont="1" applyBorder="1" applyAlignment="1">
      <alignment horizontal="right"/>
    </xf>
    <xf numFmtId="38" fontId="12" fillId="0" borderId="69" xfId="0" applyNumberFormat="1" applyFont="1" applyBorder="1" applyAlignment="1">
      <alignment horizontal="right"/>
    </xf>
    <xf numFmtId="38" fontId="12" fillId="0" borderId="75" xfId="0" applyNumberFormat="1" applyFont="1" applyBorder="1" applyAlignment="1">
      <alignment horizontal="right"/>
    </xf>
    <xf numFmtId="0" fontId="0" fillId="111" borderId="0" xfId="0" applyFill="1" applyAlignment="1">
      <alignment horizontal="left" vertical="center" wrapText="1" indent="1"/>
    </xf>
    <xf numFmtId="3" fontId="0" fillId="111" borderId="0" xfId="0" applyNumberFormat="1" applyFill="1" applyAlignment="1">
      <alignment vertical="center"/>
    </xf>
    <xf numFmtId="0" fontId="0" fillId="111" borderId="0" xfId="0" applyFill="1" applyAlignment="1">
      <alignment vertical="center"/>
    </xf>
    <xf numFmtId="10" fontId="11" fillId="111" borderId="0" xfId="0" applyNumberFormat="1" applyFont="1" applyFill="1" applyAlignment="1">
      <alignment horizontal="right"/>
    </xf>
    <xf numFmtId="0" fontId="183" fillId="0" borderId="51" xfId="0" applyFont="1" applyBorder="1" applyAlignment="1">
      <alignment horizontal="left" vertical="center" wrapText="1" indent="1"/>
    </xf>
    <xf numFmtId="0" fontId="12" fillId="0" borderId="4" xfId="0" applyFont="1" applyBorder="1" applyAlignment="1">
      <alignment horizontal="center" vertical="center"/>
    </xf>
    <xf numFmtId="0" fontId="0" fillId="0" borderId="0" xfId="0" applyBorder="1" applyAlignment="1">
      <alignment horizontal="center" vertical="center"/>
    </xf>
    <xf numFmtId="0" fontId="11" fillId="109" borderId="0" xfId="0" applyFont="1" applyFill="1" applyBorder="1" applyAlignment="1">
      <alignment horizontal="left" vertical="center"/>
    </xf>
    <xf numFmtId="3" fontId="11" fillId="109" borderId="0" xfId="0" applyNumberFormat="1" applyFont="1" applyFill="1" applyBorder="1" applyAlignment="1">
      <alignment horizontal="left" vertical="center"/>
    </xf>
    <xf numFmtId="0" fontId="12" fillId="0" borderId="4" xfId="0" applyFont="1" applyBorder="1" applyAlignment="1">
      <alignment horizontal="center" vertical="center"/>
    </xf>
    <xf numFmtId="0" fontId="0" fillId="0" borderId="0" xfId="0" applyBorder="1" applyAlignment="1">
      <alignment horizontal="center" vertical="center"/>
    </xf>
    <xf numFmtId="0" fontId="12" fillId="109" borderId="65" xfId="0" applyFont="1" applyFill="1" applyBorder="1" applyAlignment="1">
      <alignment horizontal="left" vertical="center" wrapText="1" inden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2" fillId="0" borderId="68" xfId="0" applyFont="1" applyBorder="1" applyAlignment="1">
      <alignment horizontal="center" vertical="center"/>
    </xf>
    <xf numFmtId="38" fontId="11" fillId="5" borderId="65" xfId="0" applyNumberFormat="1" applyFont="1" applyFill="1" applyBorder="1" applyAlignment="1">
      <alignment horizontal="center"/>
    </xf>
    <xf numFmtId="38" fontId="11" fillId="5" borderId="51" xfId="0" applyNumberFormat="1" applyFont="1" applyFill="1" applyBorder="1" applyAlignment="1">
      <alignment horizontal="center"/>
    </xf>
    <xf numFmtId="38" fontId="11" fillId="5" borderId="52" xfId="0" applyNumberFormat="1" applyFont="1" applyFill="1" applyBorder="1" applyAlignment="1">
      <alignment horizontal="center"/>
    </xf>
    <xf numFmtId="38" fontId="11" fillId="5" borderId="8" xfId="0" applyNumberFormat="1" applyFont="1" applyFill="1" applyBorder="1" applyAlignment="1">
      <alignment horizontal="center"/>
    </xf>
    <xf numFmtId="38" fontId="11" fillId="5" borderId="4" xfId="0" applyNumberFormat="1" applyFont="1" applyFill="1" applyBorder="1" applyAlignment="1">
      <alignment horizontal="center"/>
    </xf>
    <xf numFmtId="38" fontId="11" fillId="5" borderId="10" xfId="0" applyNumberFormat="1" applyFont="1" applyFill="1" applyBorder="1" applyAlignment="1">
      <alignment horizontal="center"/>
    </xf>
    <xf numFmtId="0" fontId="12" fillId="0" borderId="4" xfId="0" applyFont="1" applyBorder="1" applyAlignment="1">
      <alignment horizontal="center" vertical="center" wrapText="1"/>
    </xf>
    <xf numFmtId="3" fontId="12" fillId="0" borderId="4" xfId="0" applyNumberFormat="1" applyFont="1" applyBorder="1" applyAlignment="1">
      <alignment horizontal="center" vertical="center"/>
    </xf>
    <xf numFmtId="0" fontId="12" fillId="0" borderId="0" xfId="0" applyFont="1" applyAlignment="1">
      <alignment horizontal="center" vertical="center"/>
    </xf>
    <xf numFmtId="38" fontId="11" fillId="5" borderId="51" xfId="0" applyNumberFormat="1" applyFont="1" applyFill="1" applyBorder="1" applyAlignment="1">
      <alignment horizontal="center" vertical="center"/>
    </xf>
    <xf numFmtId="38" fontId="11" fillId="5" borderId="52" xfId="0" applyNumberFormat="1" applyFont="1" applyFill="1" applyBorder="1" applyAlignment="1">
      <alignment horizontal="center" vertical="center"/>
    </xf>
    <xf numFmtId="38" fontId="11" fillId="5" borderId="65" xfId="0" applyNumberFormat="1" applyFont="1" applyFill="1" applyBorder="1" applyAlignment="1">
      <alignment horizontal="center" vertical="center"/>
    </xf>
    <xf numFmtId="38" fontId="11" fillId="5" borderId="65" xfId="0" applyNumberFormat="1" applyFont="1" applyFill="1" applyBorder="1" applyAlignment="1">
      <alignment horizontal="center" vertical="center" wrapText="1"/>
    </xf>
    <xf numFmtId="38" fontId="11" fillId="5" borderId="51" xfId="0" applyNumberFormat="1" applyFont="1" applyFill="1" applyBorder="1" applyAlignment="1">
      <alignment horizontal="center" vertical="center" wrapText="1"/>
    </xf>
    <xf numFmtId="38" fontId="11" fillId="5" borderId="52" xfId="0" applyNumberFormat="1" applyFont="1" applyFill="1" applyBorder="1" applyAlignment="1">
      <alignment horizontal="center" vertical="center" wrapText="1"/>
    </xf>
    <xf numFmtId="38" fontId="11" fillId="5" borderId="64" xfId="0" applyNumberFormat="1" applyFont="1" applyFill="1" applyBorder="1" applyAlignment="1">
      <alignment horizontal="center"/>
    </xf>
    <xf numFmtId="38" fontId="11" fillId="5" borderId="64" xfId="0" applyNumberFormat="1" applyFont="1" applyFill="1" applyBorder="1" applyAlignment="1">
      <alignment horizontal="center" vertical="center"/>
    </xf>
    <xf numFmtId="0" fontId="11" fillId="109" borderId="0" xfId="0" applyFont="1" applyFill="1" applyBorder="1" applyAlignment="1">
      <alignment horizontal="center" vertical="center" wrapText="1"/>
    </xf>
    <xf numFmtId="0" fontId="177" fillId="109" borderId="71" xfId="0" applyFont="1" applyFill="1" applyBorder="1" applyAlignment="1">
      <alignment horizontal="left" vertical="center" indent="1"/>
    </xf>
    <xf numFmtId="0" fontId="176" fillId="109" borderId="65" xfId="0" applyFont="1" applyFill="1" applyBorder="1" applyAlignment="1">
      <alignment horizontal="left" vertical="center" wrapText="1" indent="1"/>
    </xf>
    <xf numFmtId="164" fontId="11" fillId="109" borderId="0" xfId="0" applyNumberFormat="1" applyFont="1" applyFill="1" applyBorder="1" applyAlignment="1">
      <alignment horizontal="left" vertical="center"/>
    </xf>
    <xf numFmtId="0" fontId="0" fillId="109" borderId="0" xfId="0" applyFill="1" applyBorder="1" applyAlignment="1">
      <alignment horizontal="left" vertical="center"/>
    </xf>
  </cellXfs>
  <cellStyles count="25574">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3" builtinId="3"/>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EBF1DE"/>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302049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180605</xdr:colOff>
      <xdr:row>4</xdr:row>
      <xdr:rowOff>161413</xdr:rowOff>
    </xdr:to>
    <xdr:pic>
      <xdr:nvPicPr>
        <xdr:cNvPr id="2" name="Picture 1">
          <a:extLst>
            <a:ext uri="{FF2B5EF4-FFF2-40B4-BE49-F238E27FC236}">
              <a16:creationId xmlns:a16="http://schemas.microsoft.com/office/drawing/2014/main" id="{A158C065-FAE0-4DB3-83C5-10441838CF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20075" y="0"/>
          <a:ext cx="1095005"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E VARIABLES"/>
      <sheetName val="PRODUCT SCHEDULE"/>
      <sheetName val="DRIVEN BY RELEAS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Olguin@sfwater.org"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JOlguin@sfwater.org" TargetMode="External"/><Relationship Id="rId12" Type="http://schemas.openxmlformats.org/officeDocument/2006/relationships/hyperlink" Target="mailto:CrChen@sfwater.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JOlguin@sfwater.org" TargetMode="External"/><Relationship Id="rId11" Type="http://schemas.openxmlformats.org/officeDocument/2006/relationships/hyperlink" Target="mailto:CrChen@sfwater.org" TargetMode="External"/><Relationship Id="rId5" Type="http://schemas.openxmlformats.org/officeDocument/2006/relationships/hyperlink" Target="mailto:JOlguin@sfwater.org" TargetMode="External"/><Relationship Id="rId10" Type="http://schemas.openxmlformats.org/officeDocument/2006/relationships/hyperlink" Target="mailto:CrChen@sfwater.org" TargetMode="External"/><Relationship Id="rId4" Type="http://schemas.openxmlformats.org/officeDocument/2006/relationships/printerSettings" Target="../printerSettings/printerSettings5.bin"/><Relationship Id="rId9" Type="http://schemas.openxmlformats.org/officeDocument/2006/relationships/hyperlink" Target="mailto:CrChen@sfwater.or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election activeCell="A16" sqref="A16"/>
    </sheetView>
  </sheetViews>
  <sheetFormatPr defaultRowHeight="15"/>
  <cols>
    <col min="1" max="1" width="98" style="124" customWidth="1"/>
    <col min="2" max="2" width="14.625" style="124" customWidth="1"/>
    <col min="3" max="4" width="9" style="124"/>
    <col min="5" max="5" width="11.625" style="124" customWidth="1"/>
    <col min="6" max="6" width="9" style="124"/>
    <col min="7" max="7" width="14.125" style="124" bestFit="1" customWidth="1"/>
    <col min="8" max="8" width="15.375" style="124" bestFit="1" customWidth="1"/>
    <col min="9" max="256" width="9" style="124"/>
    <col min="257" max="257" width="93.75" style="124" bestFit="1" customWidth="1"/>
    <col min="258" max="512" width="9" style="124"/>
    <col min="513" max="513" width="93.75" style="124" bestFit="1" customWidth="1"/>
    <col min="514" max="768" width="9" style="124"/>
    <col min="769" max="769" width="93.75" style="124" bestFit="1" customWidth="1"/>
    <col min="770" max="1024" width="9" style="124"/>
    <col min="1025" max="1025" width="93.75" style="124" bestFit="1" customWidth="1"/>
    <col min="1026" max="1280" width="9" style="124"/>
    <col min="1281" max="1281" width="93.75" style="124" bestFit="1" customWidth="1"/>
    <col min="1282" max="1536" width="9" style="124"/>
    <col min="1537" max="1537" width="93.75" style="124" bestFit="1" customWidth="1"/>
    <col min="1538" max="1792" width="9" style="124"/>
    <col min="1793" max="1793" width="93.75" style="124" bestFit="1" customWidth="1"/>
    <col min="1794" max="2048" width="9" style="124"/>
    <col min="2049" max="2049" width="93.75" style="124" bestFit="1" customWidth="1"/>
    <col min="2050" max="2304" width="9" style="124"/>
    <col min="2305" max="2305" width="93.75" style="124" bestFit="1" customWidth="1"/>
    <col min="2306" max="2560" width="9" style="124"/>
    <col min="2561" max="2561" width="93.75" style="124" bestFit="1" customWidth="1"/>
    <col min="2562" max="2816" width="9" style="124"/>
    <col min="2817" max="2817" width="93.75" style="124" bestFit="1" customWidth="1"/>
    <col min="2818" max="3072" width="9" style="124"/>
    <col min="3073" max="3073" width="93.75" style="124" bestFit="1" customWidth="1"/>
    <col min="3074" max="3328" width="9" style="124"/>
    <col min="3329" max="3329" width="93.75" style="124" bestFit="1" customWidth="1"/>
    <col min="3330" max="3584" width="9" style="124"/>
    <col min="3585" max="3585" width="93.75" style="124" bestFit="1" customWidth="1"/>
    <col min="3586" max="3840" width="9" style="124"/>
    <col min="3841" max="3841" width="93.75" style="124" bestFit="1" customWidth="1"/>
    <col min="3842" max="4096" width="9" style="124"/>
    <col min="4097" max="4097" width="93.75" style="124" bestFit="1" customWidth="1"/>
    <col min="4098" max="4352" width="9" style="124"/>
    <col min="4353" max="4353" width="93.75" style="124" bestFit="1" customWidth="1"/>
    <col min="4354" max="4608" width="9" style="124"/>
    <col min="4609" max="4609" width="93.75" style="124" bestFit="1" customWidth="1"/>
    <col min="4610" max="4864" width="9" style="124"/>
    <col min="4865" max="4865" width="93.75" style="124" bestFit="1" customWidth="1"/>
    <col min="4866" max="5120" width="9" style="124"/>
    <col min="5121" max="5121" width="93.75" style="124" bestFit="1" customWidth="1"/>
    <col min="5122" max="5376" width="9" style="124"/>
    <col min="5377" max="5377" width="93.75" style="124" bestFit="1" customWidth="1"/>
    <col min="5378" max="5632" width="9" style="124"/>
    <col min="5633" max="5633" width="93.75" style="124" bestFit="1" customWidth="1"/>
    <col min="5634" max="5888" width="9" style="124"/>
    <col min="5889" max="5889" width="93.75" style="124" bestFit="1" customWidth="1"/>
    <col min="5890" max="6144" width="9" style="124"/>
    <col min="6145" max="6145" width="93.75" style="124" bestFit="1" customWidth="1"/>
    <col min="6146" max="6400" width="9" style="124"/>
    <col min="6401" max="6401" width="93.75" style="124" bestFit="1" customWidth="1"/>
    <col min="6402" max="6656" width="9" style="124"/>
    <col min="6657" max="6657" width="93.75" style="124" bestFit="1" customWidth="1"/>
    <col min="6658" max="6912" width="9" style="124"/>
    <col min="6913" max="6913" width="93.75" style="124" bestFit="1" customWidth="1"/>
    <col min="6914" max="7168" width="9" style="124"/>
    <col min="7169" max="7169" width="93.75" style="124" bestFit="1" customWidth="1"/>
    <col min="7170" max="7424" width="9" style="124"/>
    <col min="7425" max="7425" width="93.75" style="124" bestFit="1" customWidth="1"/>
    <col min="7426" max="7680" width="9" style="124"/>
    <col min="7681" max="7681" width="93.75" style="124" bestFit="1" customWidth="1"/>
    <col min="7682" max="7936" width="9" style="124"/>
    <col min="7937" max="7937" width="93.75" style="124" bestFit="1" customWidth="1"/>
    <col min="7938" max="8192" width="9" style="124"/>
    <col min="8193" max="8193" width="93.75" style="124" bestFit="1" customWidth="1"/>
    <col min="8194" max="8448" width="9" style="124"/>
    <col min="8449" max="8449" width="93.75" style="124" bestFit="1" customWidth="1"/>
    <col min="8450" max="8704" width="9" style="124"/>
    <col min="8705" max="8705" width="93.75" style="124" bestFit="1" customWidth="1"/>
    <col min="8706" max="8960" width="9" style="124"/>
    <col min="8961" max="8961" width="93.75" style="124" bestFit="1" customWidth="1"/>
    <col min="8962" max="9216" width="9" style="124"/>
    <col min="9217" max="9217" width="93.75" style="124" bestFit="1" customWidth="1"/>
    <col min="9218" max="9472" width="9" style="124"/>
    <col min="9473" max="9473" width="93.75" style="124" bestFit="1" customWidth="1"/>
    <col min="9474" max="9728" width="9" style="124"/>
    <col min="9729" max="9729" width="93.75" style="124" bestFit="1" customWidth="1"/>
    <col min="9730" max="9984" width="9" style="124"/>
    <col min="9985" max="9985" width="93.75" style="124" bestFit="1" customWidth="1"/>
    <col min="9986" max="10240" width="9" style="124"/>
    <col min="10241" max="10241" width="93.75" style="124" bestFit="1" customWidth="1"/>
    <col min="10242" max="10496" width="9" style="124"/>
    <col min="10497" max="10497" width="93.75" style="124" bestFit="1" customWidth="1"/>
    <col min="10498" max="10752" width="9" style="124"/>
    <col min="10753" max="10753" width="93.75" style="124" bestFit="1" customWidth="1"/>
    <col min="10754" max="11008" width="9" style="124"/>
    <col min="11009" max="11009" width="93.75" style="124" bestFit="1" customWidth="1"/>
    <col min="11010" max="11264" width="9" style="124"/>
    <col min="11265" max="11265" width="93.75" style="124" bestFit="1" customWidth="1"/>
    <col min="11266" max="11520" width="9" style="124"/>
    <col min="11521" max="11521" width="93.75" style="124" bestFit="1" customWidth="1"/>
    <col min="11522" max="11776" width="9" style="124"/>
    <col min="11777" max="11777" width="93.75" style="124" bestFit="1" customWidth="1"/>
    <col min="11778" max="12032" width="9" style="124"/>
    <col min="12033" max="12033" width="93.75" style="124" bestFit="1" customWidth="1"/>
    <col min="12034" max="12288" width="9" style="124"/>
    <col min="12289" max="12289" width="93.75" style="124" bestFit="1" customWidth="1"/>
    <col min="12290" max="12544" width="9" style="124"/>
    <col min="12545" max="12545" width="93.75" style="124" bestFit="1" customWidth="1"/>
    <col min="12546" max="12800" width="9" style="124"/>
    <col min="12801" max="12801" width="93.75" style="124" bestFit="1" customWidth="1"/>
    <col min="12802" max="13056" width="9" style="124"/>
    <col min="13057" max="13057" width="93.75" style="124" bestFit="1" customWidth="1"/>
    <col min="13058" max="13312" width="9" style="124"/>
    <col min="13313" max="13313" width="93.75" style="124" bestFit="1" customWidth="1"/>
    <col min="13314" max="13568" width="9" style="124"/>
    <col min="13569" max="13569" width="93.75" style="124" bestFit="1" customWidth="1"/>
    <col min="13570" max="13824" width="9" style="124"/>
    <col min="13825" max="13825" width="93.75" style="124" bestFit="1" customWidth="1"/>
    <col min="13826" max="14080" width="9" style="124"/>
    <col min="14081" max="14081" width="93.75" style="124" bestFit="1" customWidth="1"/>
    <col min="14082" max="14336" width="9" style="124"/>
    <col min="14337" max="14337" width="93.75" style="124" bestFit="1" customWidth="1"/>
    <col min="14338" max="14592" width="9" style="124"/>
    <col min="14593" max="14593" width="93.75" style="124" bestFit="1" customWidth="1"/>
    <col min="14594" max="14848" width="9" style="124"/>
    <col min="14849" max="14849" width="93.75" style="124" bestFit="1" customWidth="1"/>
    <col min="14850" max="15104" width="9" style="124"/>
    <col min="15105" max="15105" width="93.75" style="124" bestFit="1" customWidth="1"/>
    <col min="15106" max="15360" width="9" style="124"/>
    <col min="15361" max="15361" width="93.75" style="124" bestFit="1" customWidth="1"/>
    <col min="15362" max="15616" width="9" style="124"/>
    <col min="15617" max="15617" width="93.75" style="124" bestFit="1" customWidth="1"/>
    <col min="15618" max="15872" width="9" style="124"/>
    <col min="15873" max="15873" width="93.75" style="124" bestFit="1" customWidth="1"/>
    <col min="15874" max="16128" width="9" style="124"/>
    <col min="16129" max="16129" width="93.75" style="124" bestFit="1" customWidth="1"/>
    <col min="16130" max="16384" width="9" style="124"/>
  </cols>
  <sheetData>
    <row r="1" spans="1:1" ht="87" customHeight="1">
      <c r="A1" s="123" t="s">
        <v>0</v>
      </c>
    </row>
    <row r="2" spans="1:1" ht="29.25" customHeight="1">
      <c r="A2" s="125"/>
    </row>
    <row r="3" spans="1:1" ht="10.5" customHeight="1"/>
    <row r="4" spans="1:1" ht="11.25" customHeight="1"/>
    <row r="8" spans="1:1">
      <c r="A8" s="126"/>
    </row>
    <row r="11" spans="1:1" ht="30.75" customHeight="1"/>
    <row r="12" spans="1:1" ht="19.5" customHeight="1">
      <c r="A12" s="138" t="s">
        <v>1</v>
      </c>
    </row>
    <row r="13" spans="1:1" ht="58.5" customHeight="1">
      <c r="A13" s="127" t="s">
        <v>2</v>
      </c>
    </row>
    <row r="14" spans="1:1" ht="45.75">
      <c r="A14" s="128" t="s">
        <v>3</v>
      </c>
    </row>
    <row r="15" spans="1:1" ht="51" customHeight="1">
      <c r="A15" s="127" t="s">
        <v>4</v>
      </c>
    </row>
    <row r="16" spans="1:1" ht="65.25" customHeight="1">
      <c r="A16" s="128" t="s">
        <v>5</v>
      </c>
    </row>
    <row r="17" spans="1:1" ht="45" customHeight="1">
      <c r="A17" s="128" t="s">
        <v>6</v>
      </c>
    </row>
  </sheetData>
  <printOptions horizontalCentered="1"/>
  <pageMargins left="0.75" right="0.75" top="1" bottom="1" header="0.5" footer="0.5"/>
  <pageSetup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bottomRight" activeCell="B13" sqref="B13"/>
      <selection pane="bottomLeft" activeCell="A8" sqref="A8"/>
      <selection pane="topRight" activeCell="B1" sqref="B1"/>
    </sheetView>
  </sheetViews>
  <sheetFormatPr defaultColWidth="9" defaultRowHeight="12.75"/>
  <cols>
    <col min="1" max="1" width="36.625" style="13" customWidth="1"/>
    <col min="2" max="6" width="23.625" style="13" customWidth="1"/>
    <col min="7" max="16384" width="9" style="13"/>
  </cols>
  <sheetData>
    <row r="1" spans="1:6" ht="15.75">
      <c r="A1" s="65" t="s">
        <v>7</v>
      </c>
      <c r="B1" s="66"/>
      <c r="C1" s="66"/>
      <c r="D1" s="66"/>
      <c r="E1" s="66"/>
      <c r="F1" s="66"/>
    </row>
    <row r="2" spans="1:6" ht="15.75">
      <c r="A2" s="65" t="s">
        <v>8</v>
      </c>
      <c r="B2" s="67"/>
      <c r="C2" s="66"/>
      <c r="D2" s="66"/>
      <c r="E2" s="66"/>
      <c r="F2" s="66"/>
    </row>
    <row r="3" spans="1:6" ht="15.75">
      <c r="A3" s="68" t="s">
        <v>9</v>
      </c>
      <c r="B3" s="67"/>
      <c r="C3" s="66"/>
      <c r="D3" s="66"/>
      <c r="E3" s="66"/>
      <c r="F3" s="66"/>
    </row>
    <row r="4" spans="1:6" ht="15.75">
      <c r="A4" s="69" t="s">
        <v>10</v>
      </c>
      <c r="B4" s="67"/>
      <c r="C4" s="66"/>
      <c r="D4" s="66"/>
      <c r="E4" s="66"/>
      <c r="F4" s="66"/>
    </row>
    <row r="5" spans="1:6">
      <c r="A5" s="136" t="s">
        <v>11</v>
      </c>
      <c r="B5" s="67"/>
      <c r="C5" s="66"/>
      <c r="D5" s="66"/>
      <c r="E5" s="66"/>
      <c r="F5" s="66"/>
    </row>
    <row r="6" spans="1:6">
      <c r="A6" s="70"/>
      <c r="B6" s="67"/>
      <c r="C6" s="66"/>
      <c r="D6" s="66"/>
      <c r="E6" s="66"/>
      <c r="F6" s="66"/>
    </row>
    <row r="7" spans="1:6" ht="25.5">
      <c r="A7" s="67" t="s">
        <v>12</v>
      </c>
      <c r="B7" s="206" t="s">
        <v>13</v>
      </c>
      <c r="C7" s="66"/>
      <c r="D7" s="66"/>
      <c r="E7" s="66"/>
      <c r="F7" s="66"/>
    </row>
    <row r="8" spans="1:6">
      <c r="A8" s="67" t="s">
        <v>14</v>
      </c>
      <c r="B8" s="207"/>
      <c r="C8" s="66"/>
      <c r="D8" s="66"/>
      <c r="E8" s="66"/>
      <c r="F8" s="66"/>
    </row>
    <row r="9" spans="1:6">
      <c r="A9" s="208" t="s">
        <v>15</v>
      </c>
      <c r="B9" s="206"/>
      <c r="C9" s="66"/>
      <c r="D9" s="66"/>
      <c r="E9" s="66"/>
      <c r="F9" s="66"/>
    </row>
    <row r="10" spans="1:6">
      <c r="A10" s="67"/>
      <c r="B10" s="70"/>
      <c r="C10" s="66"/>
      <c r="D10" s="66"/>
      <c r="E10" s="66"/>
      <c r="F10" s="66"/>
    </row>
    <row r="11" spans="1:6">
      <c r="A11" s="71"/>
      <c r="B11" s="71"/>
      <c r="C11" s="66"/>
      <c r="D11" s="66"/>
      <c r="E11" s="66"/>
      <c r="F11" s="66"/>
    </row>
    <row r="12" spans="1:6" s="17" customFormat="1">
      <c r="A12" s="67" t="s">
        <v>16</v>
      </c>
      <c r="B12" s="72" t="s">
        <v>17</v>
      </c>
      <c r="C12" s="73" t="s">
        <v>18</v>
      </c>
      <c r="D12" s="73" t="s">
        <v>19</v>
      </c>
      <c r="E12" s="73" t="s">
        <v>20</v>
      </c>
      <c r="F12" s="74" t="s">
        <v>21</v>
      </c>
    </row>
    <row r="13" spans="1:6">
      <c r="A13" s="70" t="s">
        <v>22</v>
      </c>
      <c r="B13" s="206" t="s">
        <v>23</v>
      </c>
      <c r="C13" s="206" t="s">
        <v>23</v>
      </c>
      <c r="D13" s="206" t="s">
        <v>23</v>
      </c>
      <c r="E13" s="206" t="s">
        <v>23</v>
      </c>
      <c r="F13" s="206"/>
    </row>
    <row r="14" spans="1:6" ht="25.5">
      <c r="A14" s="70" t="s">
        <v>24</v>
      </c>
      <c r="B14" s="206" t="s">
        <v>25</v>
      </c>
      <c r="C14" s="206" t="s">
        <v>25</v>
      </c>
      <c r="D14" s="206" t="s">
        <v>25</v>
      </c>
      <c r="E14" s="206" t="s">
        <v>25</v>
      </c>
      <c r="F14" s="206"/>
    </row>
    <row r="15" spans="1:6">
      <c r="A15" s="70" t="s">
        <v>26</v>
      </c>
      <c r="B15" s="389" t="s">
        <v>27</v>
      </c>
      <c r="C15" s="389" t="s">
        <v>27</v>
      </c>
      <c r="D15" s="389" t="s">
        <v>27</v>
      </c>
      <c r="E15" s="389" t="s">
        <v>27</v>
      </c>
      <c r="F15" s="209"/>
    </row>
    <row r="16" spans="1:6">
      <c r="A16" s="70" t="s">
        <v>28</v>
      </c>
      <c r="B16" s="206" t="s">
        <v>29</v>
      </c>
      <c r="C16" s="206" t="s">
        <v>29</v>
      </c>
      <c r="D16" s="206" t="s">
        <v>29</v>
      </c>
      <c r="E16" s="206" t="s">
        <v>29</v>
      </c>
      <c r="F16" s="206"/>
    </row>
    <row r="17" spans="1:6" ht="25.5">
      <c r="A17" s="70" t="s">
        <v>30</v>
      </c>
      <c r="B17" s="206" t="s">
        <v>31</v>
      </c>
      <c r="C17" s="206" t="s">
        <v>31</v>
      </c>
      <c r="D17" s="206" t="s">
        <v>31</v>
      </c>
      <c r="E17" s="206" t="s">
        <v>31</v>
      </c>
      <c r="F17" s="206"/>
    </row>
    <row r="18" spans="1:6">
      <c r="A18" s="70" t="s">
        <v>32</v>
      </c>
      <c r="B18" s="206"/>
      <c r="C18" s="206"/>
      <c r="D18" s="206"/>
      <c r="E18" s="206"/>
      <c r="F18" s="206"/>
    </row>
    <row r="19" spans="1:6">
      <c r="A19" s="70" t="s">
        <v>33</v>
      </c>
      <c r="B19" s="206" t="s">
        <v>34</v>
      </c>
      <c r="C19" s="206" t="s">
        <v>34</v>
      </c>
      <c r="D19" s="206" t="s">
        <v>34</v>
      </c>
      <c r="E19" s="206" t="s">
        <v>34</v>
      </c>
      <c r="F19" s="206"/>
    </row>
    <row r="20" spans="1:6">
      <c r="A20" s="70" t="s">
        <v>35</v>
      </c>
      <c r="B20" s="206" t="s">
        <v>36</v>
      </c>
      <c r="C20" s="206" t="s">
        <v>36</v>
      </c>
      <c r="D20" s="206" t="s">
        <v>36</v>
      </c>
      <c r="E20" s="206" t="s">
        <v>36</v>
      </c>
      <c r="F20" s="206"/>
    </row>
    <row r="21" spans="1:6">
      <c r="A21" s="70" t="s">
        <v>37</v>
      </c>
      <c r="B21" s="206">
        <v>94102</v>
      </c>
      <c r="C21" s="206">
        <v>94102</v>
      </c>
      <c r="D21" s="206">
        <v>94102</v>
      </c>
      <c r="E21" s="206">
        <v>94102</v>
      </c>
      <c r="F21" s="206"/>
    </row>
    <row r="22" spans="1:6">
      <c r="A22" s="70" t="s">
        <v>38</v>
      </c>
      <c r="B22" s="210">
        <v>45258</v>
      </c>
      <c r="C22" s="210">
        <v>45258</v>
      </c>
      <c r="D22" s="210">
        <v>45258</v>
      </c>
      <c r="E22" s="210">
        <v>45258</v>
      </c>
      <c r="F22" s="210"/>
    </row>
    <row r="23" spans="1:6">
      <c r="A23" s="70" t="s">
        <v>39</v>
      </c>
      <c r="B23" s="210"/>
      <c r="C23" s="210"/>
      <c r="D23" s="210"/>
      <c r="E23" s="210"/>
      <c r="F23" s="210"/>
    </row>
    <row r="24" spans="1:6">
      <c r="A24" s="70"/>
      <c r="B24" s="75"/>
      <c r="C24" s="75"/>
      <c r="D24" s="75"/>
      <c r="E24" s="75"/>
      <c r="F24" s="75"/>
    </row>
    <row r="25" spans="1:6" ht="25.5">
      <c r="A25" s="67" t="s">
        <v>40</v>
      </c>
      <c r="B25" s="70"/>
      <c r="C25" s="70"/>
      <c r="D25" s="70"/>
      <c r="E25" s="70"/>
      <c r="F25" s="70"/>
    </row>
    <row r="26" spans="1:6">
      <c r="A26" s="70" t="s">
        <v>22</v>
      </c>
      <c r="B26" s="206" t="s">
        <v>41</v>
      </c>
      <c r="C26" s="206" t="s">
        <v>41</v>
      </c>
      <c r="D26" s="206" t="s">
        <v>41</v>
      </c>
      <c r="E26" s="206" t="s">
        <v>41</v>
      </c>
      <c r="F26" s="206"/>
    </row>
    <row r="27" spans="1:6">
      <c r="A27" s="70" t="s">
        <v>24</v>
      </c>
      <c r="B27" s="206" t="s">
        <v>42</v>
      </c>
      <c r="C27" s="206" t="s">
        <v>42</v>
      </c>
      <c r="D27" s="206" t="s">
        <v>42</v>
      </c>
      <c r="E27" s="206" t="s">
        <v>42</v>
      </c>
      <c r="F27" s="206"/>
    </row>
    <row r="28" spans="1:6">
      <c r="A28" s="70" t="s">
        <v>26</v>
      </c>
      <c r="B28" s="389" t="s">
        <v>43</v>
      </c>
      <c r="C28" s="389" t="s">
        <v>43</v>
      </c>
      <c r="D28" s="389" t="s">
        <v>43</v>
      </c>
      <c r="E28" s="389" t="s">
        <v>43</v>
      </c>
      <c r="F28" s="209"/>
    </row>
    <row r="29" spans="1:6">
      <c r="A29" s="70" t="s">
        <v>28</v>
      </c>
      <c r="B29" s="206" t="s">
        <v>44</v>
      </c>
      <c r="C29" s="206" t="s">
        <v>44</v>
      </c>
      <c r="D29" s="206" t="s">
        <v>44</v>
      </c>
      <c r="E29" s="206" t="s">
        <v>44</v>
      </c>
      <c r="F29" s="206"/>
    </row>
    <row r="30" spans="1:6" ht="25.5">
      <c r="A30" s="70" t="s">
        <v>30</v>
      </c>
      <c r="B30" s="206" t="s">
        <v>31</v>
      </c>
      <c r="C30" s="206" t="s">
        <v>31</v>
      </c>
      <c r="D30" s="206" t="s">
        <v>31</v>
      </c>
      <c r="E30" s="206" t="s">
        <v>31</v>
      </c>
      <c r="F30" s="206"/>
    </row>
    <row r="31" spans="1:6">
      <c r="A31" s="70" t="s">
        <v>32</v>
      </c>
      <c r="B31" s="206"/>
      <c r="C31" s="206"/>
      <c r="D31" s="206"/>
      <c r="E31" s="206"/>
      <c r="F31" s="206"/>
    </row>
    <row r="32" spans="1:6">
      <c r="A32" s="70" t="s">
        <v>33</v>
      </c>
      <c r="B32" s="206" t="s">
        <v>34</v>
      </c>
      <c r="C32" s="206" t="s">
        <v>34</v>
      </c>
      <c r="D32" s="206" t="s">
        <v>34</v>
      </c>
      <c r="E32" s="206" t="s">
        <v>34</v>
      </c>
      <c r="F32" s="206"/>
    </row>
    <row r="33" spans="1:6">
      <c r="A33" s="70" t="s">
        <v>35</v>
      </c>
      <c r="B33" s="206" t="s">
        <v>36</v>
      </c>
      <c r="C33" s="206" t="s">
        <v>36</v>
      </c>
      <c r="D33" s="206" t="s">
        <v>36</v>
      </c>
      <c r="E33" s="206" t="s">
        <v>36</v>
      </c>
      <c r="F33" s="206"/>
    </row>
    <row r="34" spans="1:6">
      <c r="A34" s="70" t="s">
        <v>37</v>
      </c>
      <c r="B34" s="206">
        <v>94102</v>
      </c>
      <c r="C34" s="206">
        <v>94102</v>
      </c>
      <c r="D34" s="206">
        <v>94102</v>
      </c>
      <c r="E34" s="206">
        <v>94102</v>
      </c>
      <c r="F34" s="206"/>
    </row>
    <row r="35" spans="1:6">
      <c r="A35" s="16"/>
      <c r="B35" s="16"/>
    </row>
  </sheetData>
  <customSheetViews>
    <customSheetView guid="{8273F839-864F-40CA-9F07-FCB68AAC5FAE}">
      <pane xSplit="1" ySplit="7" topLeftCell="B8" activePane="bottomRight" state="frozen"/>
      <selection pane="bottomRight" activeCell="C36" sqref="C36"/>
      <pageMargins left="0" right="0" top="0" bottom="0" header="0" footer="0"/>
      <pageSetup pageOrder="overThenDown" orientation="landscape" r:id="rId1"/>
    </customSheetView>
    <customSheetView guid="{9660D43C-356B-4BBC-ADDE-819E1A7545B6}">
      <pane xSplit="1" ySplit="7" topLeftCell="B8" activePane="bottomRight" state="frozen"/>
      <selection pane="bottomRight" activeCell="C27" sqref="C27"/>
      <pageMargins left="0" right="0" top="0" bottom="0" header="0" footer="0"/>
      <pageSetup pageOrder="overThenDown" orientation="landscape" r:id="rId2"/>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3"/>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4"/>
    </customSheetView>
  </customSheetViews>
  <hyperlinks>
    <hyperlink ref="B15" r:id="rId5" xr:uid="{667F98D8-1ACA-4AB3-9311-59C7123B917D}"/>
    <hyperlink ref="C15" r:id="rId6" xr:uid="{F413C268-71D2-4CC8-8722-84F985D35ED1}"/>
    <hyperlink ref="D15" r:id="rId7" xr:uid="{0A8CFBA9-9734-484A-AC62-2362247243DA}"/>
    <hyperlink ref="E15" r:id="rId8" xr:uid="{C3B14F24-69D4-4463-B255-DE5876BE6BF8}"/>
    <hyperlink ref="B28" r:id="rId9" xr:uid="{BE8FEA0C-39F6-4872-80D2-16D819335C12}"/>
    <hyperlink ref="C28" r:id="rId10" xr:uid="{F97F67A4-051B-472F-A68F-FE6924B661BF}"/>
    <hyperlink ref="D28" r:id="rId11" xr:uid="{E2FDC00F-AB01-4A22-819B-2E03EC5BEF3F}"/>
    <hyperlink ref="E28" r:id="rId12" xr:uid="{D951FBAC-B52E-4B6E-9095-7F93EA71B400}"/>
  </hyperlinks>
  <pageMargins left="0.25" right="0.25" top="0.75" bottom="0.75" header="0.3" footer="0.3"/>
  <pageSetup scale="80"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AC123"/>
  <sheetViews>
    <sheetView showGridLines="0" view="pageBreakPreview" zoomScale="80" zoomScaleNormal="100" zoomScaleSheetLayoutView="80" workbookViewId="0">
      <selection activeCell="N5" sqref="N5"/>
    </sheetView>
  </sheetViews>
  <sheetFormatPr defaultColWidth="9" defaultRowHeight="15.75"/>
  <cols>
    <col min="1" max="1" width="9" style="1"/>
    <col min="2" max="2" width="64.75" style="10" customWidth="1"/>
    <col min="3" max="3" width="16.875" style="18" customWidth="1"/>
    <col min="4" max="4" width="15.125" style="18" customWidth="1"/>
    <col min="5" max="5" width="9.75" style="64" customWidth="1"/>
    <col min="6" max="6" width="10.5" style="64" customWidth="1"/>
    <col min="7" max="15" width="9.625" style="5" customWidth="1"/>
    <col min="16" max="28" width="9.625" style="1" customWidth="1"/>
    <col min="29" max="131" width="7.125" style="1" customWidth="1"/>
    <col min="132" max="16384" width="9" style="1"/>
  </cols>
  <sheetData>
    <row r="1" spans="1:29" s="2" customFormat="1">
      <c r="B1" s="133" t="s">
        <v>7</v>
      </c>
      <c r="C1" s="133"/>
      <c r="D1" s="132"/>
      <c r="E1" s="132"/>
      <c r="F1" s="132"/>
      <c r="G1" s="4"/>
      <c r="H1" s="4"/>
      <c r="I1" s="4"/>
      <c r="J1" s="4"/>
      <c r="K1" s="4"/>
      <c r="L1" s="4"/>
      <c r="M1" s="4"/>
      <c r="N1" s="4"/>
    </row>
    <row r="2" spans="1:29" s="2" customFormat="1">
      <c r="B2" s="133" t="s">
        <v>8</v>
      </c>
      <c r="C2" s="133"/>
      <c r="D2" s="132"/>
      <c r="E2" s="132"/>
      <c r="F2" s="132"/>
      <c r="G2" s="4"/>
      <c r="H2" s="4"/>
      <c r="I2" s="4"/>
      <c r="J2" s="4"/>
      <c r="K2" s="4"/>
      <c r="L2" s="4"/>
      <c r="M2" s="4"/>
      <c r="N2" s="4"/>
    </row>
    <row r="3" spans="1:29" s="3" customFormat="1">
      <c r="B3" s="68" t="s">
        <v>9</v>
      </c>
      <c r="C3" s="19"/>
      <c r="D3" s="15"/>
      <c r="E3" s="15"/>
      <c r="F3" s="15"/>
    </row>
    <row r="4" spans="1:29" s="3" customFormat="1">
      <c r="B4" s="23" t="s">
        <v>45</v>
      </c>
      <c r="C4" s="19"/>
      <c r="D4" s="14"/>
      <c r="E4" s="14"/>
      <c r="F4" s="14"/>
    </row>
    <row r="5" spans="1:29" s="3" customFormat="1">
      <c r="B5" s="136" t="s">
        <v>46</v>
      </c>
      <c r="C5" s="19"/>
      <c r="D5" s="14"/>
      <c r="E5" s="14"/>
      <c r="F5" s="14"/>
    </row>
    <row r="6" spans="1:29" s="3" customFormat="1">
      <c r="B6" s="77"/>
      <c r="C6" s="77"/>
      <c r="D6" s="14"/>
      <c r="E6" s="14"/>
      <c r="F6" s="14"/>
    </row>
    <row r="7" spans="1:29" s="3" customFormat="1" ht="15.75" customHeight="1">
      <c r="B7" s="24" t="s">
        <v>47</v>
      </c>
      <c r="C7" s="132"/>
      <c r="D7" s="132"/>
      <c r="E7" s="132"/>
      <c r="F7" s="132"/>
      <c r="G7" s="11"/>
      <c r="I7" s="8"/>
      <c r="J7" s="6"/>
      <c r="K7" s="6"/>
      <c r="L7" s="6"/>
      <c r="M7" s="6"/>
      <c r="N7" s="6"/>
      <c r="O7" s="6"/>
    </row>
    <row r="8" spans="1:29" s="3" customFormat="1">
      <c r="B8" s="133"/>
      <c r="C8" s="12"/>
      <c r="D8" s="133"/>
      <c r="E8" s="133"/>
      <c r="F8" s="133"/>
      <c r="G8" s="34"/>
      <c r="H8" s="456" t="s">
        <v>48</v>
      </c>
      <c r="I8" s="484"/>
      <c r="J8" s="485"/>
      <c r="K8" s="457"/>
      <c r="L8" s="457"/>
      <c r="M8" s="40"/>
      <c r="N8" s="40"/>
      <c r="O8" s="35"/>
      <c r="P8" s="36"/>
      <c r="Q8" s="36"/>
      <c r="R8" s="36"/>
    </row>
    <row r="9" spans="1:29" s="3" customFormat="1">
      <c r="B9" s="12"/>
      <c r="C9" s="12"/>
      <c r="D9" s="133"/>
      <c r="E9" s="133"/>
      <c r="F9" s="63" t="s">
        <v>49</v>
      </c>
      <c r="H9" s="39" t="s">
        <v>50</v>
      </c>
      <c r="I9" s="38"/>
      <c r="K9" s="40"/>
      <c r="L9" s="40"/>
      <c r="M9" s="40"/>
      <c r="N9" s="40"/>
      <c r="O9" s="35"/>
      <c r="P9" s="36"/>
      <c r="Q9" s="36"/>
      <c r="R9" s="36"/>
    </row>
    <row r="10" spans="1:29" s="7" customFormat="1" ht="18.75">
      <c r="B10" s="139" t="s">
        <v>51</v>
      </c>
      <c r="C10" s="20"/>
      <c r="D10" s="20"/>
      <c r="E10" s="191" t="s">
        <v>52</v>
      </c>
      <c r="F10" s="191" t="s">
        <v>53</v>
      </c>
      <c r="G10" s="191" t="s">
        <v>54</v>
      </c>
      <c r="H10" s="191" t="s">
        <v>55</v>
      </c>
      <c r="I10" s="191" t="s">
        <v>56</v>
      </c>
      <c r="J10" s="191" t="s">
        <v>57</v>
      </c>
      <c r="K10" s="191" t="s">
        <v>58</v>
      </c>
      <c r="L10" s="191" t="s">
        <v>59</v>
      </c>
      <c r="M10" s="191" t="s">
        <v>60</v>
      </c>
      <c r="N10" s="191" t="s">
        <v>61</v>
      </c>
      <c r="O10" s="191" t="s">
        <v>62</v>
      </c>
      <c r="P10" s="191" t="s">
        <v>63</v>
      </c>
      <c r="Q10" s="191" t="s">
        <v>64</v>
      </c>
      <c r="R10" s="191" t="s">
        <v>65</v>
      </c>
      <c r="S10" s="191" t="s">
        <v>66</v>
      </c>
      <c r="T10" s="191" t="s">
        <v>67</v>
      </c>
      <c r="U10" s="191" t="s">
        <v>68</v>
      </c>
      <c r="V10" s="191" t="s">
        <v>69</v>
      </c>
      <c r="W10" s="191" t="s">
        <v>70</v>
      </c>
      <c r="X10" s="191" t="s">
        <v>71</v>
      </c>
      <c r="Y10" s="191" t="s">
        <v>72</v>
      </c>
      <c r="Z10" s="191" t="s">
        <v>73</v>
      </c>
      <c r="AA10" s="191" t="s">
        <v>74</v>
      </c>
      <c r="AB10" s="191" t="s">
        <v>75</v>
      </c>
    </row>
    <row r="11" spans="1:29">
      <c r="A11" s="481">
        <v>1</v>
      </c>
      <c r="B11" s="133" t="s">
        <v>76</v>
      </c>
      <c r="C11" s="133"/>
      <c r="D11" s="41"/>
      <c r="E11" s="186">
        <v>144</v>
      </c>
      <c r="F11" s="186">
        <v>151</v>
      </c>
      <c r="G11" s="186">
        <v>159</v>
      </c>
      <c r="H11" s="157">
        <v>170</v>
      </c>
      <c r="I11" s="157">
        <v>180</v>
      </c>
      <c r="J11" s="157">
        <v>188</v>
      </c>
      <c r="K11" s="366">
        <v>196</v>
      </c>
      <c r="L11" s="367">
        <v>203</v>
      </c>
      <c r="M11" s="367">
        <v>208</v>
      </c>
      <c r="N11" s="367">
        <v>214</v>
      </c>
      <c r="O11" s="367">
        <v>218</v>
      </c>
      <c r="P11" s="367">
        <v>231</v>
      </c>
      <c r="Q11" s="367">
        <v>239</v>
      </c>
      <c r="R11" s="367">
        <v>241</v>
      </c>
      <c r="S11" s="367">
        <v>243</v>
      </c>
      <c r="T11" s="367">
        <v>246</v>
      </c>
      <c r="U11" s="367">
        <v>248</v>
      </c>
      <c r="V11" s="367">
        <v>251</v>
      </c>
      <c r="W11" s="367">
        <v>253</v>
      </c>
      <c r="X11" s="367">
        <v>256</v>
      </c>
      <c r="Y11" s="367">
        <v>258</v>
      </c>
      <c r="Z11" s="367">
        <v>261</v>
      </c>
      <c r="AA11" s="367">
        <v>264</v>
      </c>
      <c r="AB11" s="368">
        <v>266</v>
      </c>
      <c r="AC11" s="129"/>
    </row>
    <row r="12" spans="1:29">
      <c r="A12" s="481">
        <v>2</v>
      </c>
      <c r="B12" s="133" t="s">
        <v>77</v>
      </c>
      <c r="C12" s="133"/>
      <c r="D12" s="41"/>
      <c r="E12" s="211">
        <v>0</v>
      </c>
      <c r="F12" s="211">
        <v>0</v>
      </c>
      <c r="G12" s="186">
        <v>0</v>
      </c>
      <c r="H12" s="186">
        <v>0</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0</v>
      </c>
      <c r="AC12" s="129"/>
    </row>
    <row r="13" spans="1:29">
      <c r="A13" s="481" t="s">
        <v>78</v>
      </c>
      <c r="B13" s="133" t="s">
        <v>79</v>
      </c>
      <c r="C13" s="133"/>
      <c r="D13" s="41"/>
      <c r="E13" s="211">
        <v>0</v>
      </c>
      <c r="F13" s="211">
        <v>0</v>
      </c>
      <c r="G13" s="186">
        <v>0</v>
      </c>
      <c r="H13" s="186">
        <v>0</v>
      </c>
      <c r="I13" s="186">
        <v>0</v>
      </c>
      <c r="J13" s="186">
        <v>0</v>
      </c>
      <c r="K13" s="186">
        <v>0</v>
      </c>
      <c r="L13" s="186">
        <v>0</v>
      </c>
      <c r="M13" s="186">
        <v>0</v>
      </c>
      <c r="N13" s="186">
        <v>0</v>
      </c>
      <c r="O13" s="186">
        <v>0</v>
      </c>
      <c r="P13" s="186">
        <v>0</v>
      </c>
      <c r="Q13" s="186">
        <v>0</v>
      </c>
      <c r="R13" s="186">
        <v>0</v>
      </c>
      <c r="S13" s="186">
        <v>0</v>
      </c>
      <c r="T13" s="186">
        <v>0</v>
      </c>
      <c r="U13" s="186">
        <v>0</v>
      </c>
      <c r="V13" s="186">
        <v>0</v>
      </c>
      <c r="W13" s="186">
        <v>0</v>
      </c>
      <c r="X13" s="186">
        <v>0</v>
      </c>
      <c r="Y13" s="186">
        <v>0</v>
      </c>
      <c r="Z13" s="186">
        <v>0</v>
      </c>
      <c r="AA13" s="186">
        <v>0</v>
      </c>
      <c r="AB13" s="186">
        <v>0</v>
      </c>
      <c r="AC13" s="129"/>
    </row>
    <row r="14" spans="1:29">
      <c r="A14" s="481">
        <v>3</v>
      </c>
      <c r="B14" s="133" t="s">
        <v>80</v>
      </c>
      <c r="C14" s="133"/>
      <c r="D14" s="41"/>
      <c r="E14" s="211">
        <v>0</v>
      </c>
      <c r="F14" s="211">
        <v>0</v>
      </c>
      <c r="G14" s="186">
        <v>0</v>
      </c>
      <c r="H14" s="186">
        <v>0</v>
      </c>
      <c r="I14" s="186">
        <v>0</v>
      </c>
      <c r="J14" s="186">
        <v>0</v>
      </c>
      <c r="K14" s="186">
        <v>0</v>
      </c>
      <c r="L14" s="186">
        <v>0</v>
      </c>
      <c r="M14" s="186">
        <v>0</v>
      </c>
      <c r="N14" s="186">
        <v>0</v>
      </c>
      <c r="O14" s="186">
        <v>0</v>
      </c>
      <c r="P14" s="186">
        <v>0</v>
      </c>
      <c r="Q14" s="186">
        <v>0</v>
      </c>
      <c r="R14" s="186">
        <v>0</v>
      </c>
      <c r="S14" s="186">
        <v>0</v>
      </c>
      <c r="T14" s="186">
        <v>0</v>
      </c>
      <c r="U14" s="186">
        <v>0</v>
      </c>
      <c r="V14" s="186">
        <v>0</v>
      </c>
      <c r="W14" s="186">
        <v>0</v>
      </c>
      <c r="X14" s="186">
        <v>0</v>
      </c>
      <c r="Y14" s="186">
        <v>0</v>
      </c>
      <c r="Z14" s="186">
        <v>0</v>
      </c>
      <c r="AA14" s="186">
        <v>0</v>
      </c>
      <c r="AB14" s="186">
        <v>0</v>
      </c>
      <c r="AC14" s="129"/>
    </row>
    <row r="15" spans="1:29">
      <c r="A15" s="481">
        <v>4</v>
      </c>
      <c r="B15" s="133" t="s">
        <v>81</v>
      </c>
      <c r="C15" s="133"/>
      <c r="D15" s="41"/>
      <c r="E15" s="211">
        <v>0</v>
      </c>
      <c r="F15" s="211">
        <v>0</v>
      </c>
      <c r="G15" s="186">
        <v>0</v>
      </c>
      <c r="H15" s="186">
        <v>0</v>
      </c>
      <c r="I15" s="186">
        <v>0</v>
      </c>
      <c r="J15" s="186">
        <v>0</v>
      </c>
      <c r="K15" s="186">
        <v>0</v>
      </c>
      <c r="L15" s="186">
        <v>0</v>
      </c>
      <c r="M15" s="186">
        <v>0</v>
      </c>
      <c r="N15" s="186">
        <v>0</v>
      </c>
      <c r="O15" s="186">
        <v>0</v>
      </c>
      <c r="P15" s="186">
        <v>0</v>
      </c>
      <c r="Q15" s="186">
        <v>0</v>
      </c>
      <c r="R15" s="186">
        <v>0</v>
      </c>
      <c r="S15" s="186">
        <v>0</v>
      </c>
      <c r="T15" s="186">
        <v>0</v>
      </c>
      <c r="U15" s="186">
        <v>0</v>
      </c>
      <c r="V15" s="186">
        <v>0</v>
      </c>
      <c r="W15" s="186">
        <v>0</v>
      </c>
      <c r="X15" s="186">
        <v>0</v>
      </c>
      <c r="Y15" s="186">
        <v>0</v>
      </c>
      <c r="Z15" s="186">
        <v>0</v>
      </c>
      <c r="AA15" s="186">
        <v>0</v>
      </c>
      <c r="AB15" s="186">
        <v>0</v>
      </c>
      <c r="AC15" s="129"/>
    </row>
    <row r="16" spans="1:29">
      <c r="A16" s="481">
        <v>5</v>
      </c>
      <c r="B16" s="133" t="s">
        <v>82</v>
      </c>
      <c r="C16" s="133"/>
      <c r="D16" s="41"/>
      <c r="E16" s="211">
        <v>0.06</v>
      </c>
      <c r="F16" s="211">
        <v>0.06</v>
      </c>
      <c r="G16" s="211">
        <v>0.06</v>
      </c>
      <c r="H16" s="211">
        <v>0.06</v>
      </c>
      <c r="I16" s="211">
        <v>0.06</v>
      </c>
      <c r="J16" s="211">
        <v>0.06</v>
      </c>
      <c r="K16" s="211">
        <v>0.06</v>
      </c>
      <c r="L16" s="211">
        <v>0.06</v>
      </c>
      <c r="M16" s="211">
        <v>0.06</v>
      </c>
      <c r="N16" s="211">
        <v>0.06</v>
      </c>
      <c r="O16" s="211">
        <v>0.06</v>
      </c>
      <c r="P16" s="211">
        <v>0.06</v>
      </c>
      <c r="Q16" s="211">
        <v>0.06</v>
      </c>
      <c r="R16" s="211">
        <v>0.06</v>
      </c>
      <c r="S16" s="211">
        <v>0.06</v>
      </c>
      <c r="T16" s="211">
        <v>0.06</v>
      </c>
      <c r="U16" s="211">
        <v>0.06</v>
      </c>
      <c r="V16" s="211">
        <v>0.06</v>
      </c>
      <c r="W16" s="211">
        <v>0.06</v>
      </c>
      <c r="X16" s="211">
        <v>0.06</v>
      </c>
      <c r="Y16" s="211">
        <v>0.06</v>
      </c>
      <c r="Z16" s="211">
        <v>0.06</v>
      </c>
      <c r="AA16" s="211">
        <v>0.06</v>
      </c>
      <c r="AB16" s="211">
        <v>0.06</v>
      </c>
      <c r="AC16" s="129"/>
    </row>
    <row r="17" spans="1:28">
      <c r="A17" s="481">
        <v>6</v>
      </c>
      <c r="B17" s="133" t="s">
        <v>83</v>
      </c>
      <c r="C17" s="133"/>
      <c r="D17" s="41"/>
      <c r="E17" s="211">
        <v>0</v>
      </c>
      <c r="F17" s="211">
        <v>0</v>
      </c>
      <c r="G17" s="186">
        <v>0</v>
      </c>
      <c r="H17" s="186">
        <v>0</v>
      </c>
      <c r="I17" s="186">
        <v>0</v>
      </c>
      <c r="J17" s="186">
        <v>0</v>
      </c>
      <c r="K17" s="186">
        <v>0</v>
      </c>
      <c r="L17" s="186">
        <v>0</v>
      </c>
      <c r="M17" s="186">
        <v>0</v>
      </c>
      <c r="N17" s="186">
        <v>0</v>
      </c>
      <c r="O17" s="186">
        <v>0</v>
      </c>
      <c r="P17" s="186">
        <v>0</v>
      </c>
      <c r="Q17" s="186">
        <v>0</v>
      </c>
      <c r="R17" s="186">
        <v>0</v>
      </c>
      <c r="S17" s="186">
        <v>0</v>
      </c>
      <c r="T17" s="186">
        <v>0</v>
      </c>
      <c r="U17" s="186">
        <v>0</v>
      </c>
      <c r="V17" s="186">
        <v>0</v>
      </c>
      <c r="W17" s="186">
        <v>0</v>
      </c>
      <c r="X17" s="186">
        <v>0</v>
      </c>
      <c r="Y17" s="186">
        <v>0</v>
      </c>
      <c r="Z17" s="186">
        <v>0</v>
      </c>
      <c r="AA17" s="186">
        <v>0</v>
      </c>
      <c r="AB17" s="186">
        <v>0</v>
      </c>
    </row>
    <row r="18" spans="1:28">
      <c r="A18" s="481">
        <v>7</v>
      </c>
      <c r="B18" s="24" t="s">
        <v>84</v>
      </c>
      <c r="C18" s="21"/>
      <c r="D18" s="42"/>
      <c r="E18" s="151">
        <f>E11-E16-E17</f>
        <v>143.94</v>
      </c>
      <c r="F18" s="151">
        <f>F11-F16-F17</f>
        <v>150.94</v>
      </c>
      <c r="G18" s="151">
        <f>G11-G16-G17</f>
        <v>158.94</v>
      </c>
      <c r="H18" s="151">
        <f>H11-H16-H17</f>
        <v>169.94</v>
      </c>
      <c r="I18" s="151">
        <f t="shared" ref="I18:N18" si="0">I11-I16-I17</f>
        <v>179.94</v>
      </c>
      <c r="J18" s="151">
        <f t="shared" si="0"/>
        <v>187.94</v>
      </c>
      <c r="K18" s="151">
        <f t="shared" si="0"/>
        <v>195.94</v>
      </c>
      <c r="L18" s="151">
        <f t="shared" si="0"/>
        <v>202.94</v>
      </c>
      <c r="M18" s="151">
        <f t="shared" si="0"/>
        <v>207.94</v>
      </c>
      <c r="N18" s="151">
        <f t="shared" si="0"/>
        <v>213.94</v>
      </c>
      <c r="O18" s="151">
        <f t="shared" ref="O18" si="1">O11-O16-O17</f>
        <v>217.94</v>
      </c>
      <c r="P18" s="151">
        <f t="shared" ref="P18" si="2">P11-P16-P17</f>
        <v>230.94</v>
      </c>
      <c r="Q18" s="151">
        <f t="shared" ref="Q18" si="3">Q11-Q16-Q17</f>
        <v>238.94</v>
      </c>
      <c r="R18" s="151">
        <f t="shared" ref="R18:AA18" si="4">R11-R16-R17</f>
        <v>240.94</v>
      </c>
      <c r="S18" s="151">
        <f t="shared" si="4"/>
        <v>242.94</v>
      </c>
      <c r="T18" s="151">
        <f t="shared" si="4"/>
        <v>245.94</v>
      </c>
      <c r="U18" s="151">
        <f t="shared" si="4"/>
        <v>247.94</v>
      </c>
      <c r="V18" s="151">
        <f t="shared" si="4"/>
        <v>250.94</v>
      </c>
      <c r="W18" s="151">
        <f t="shared" si="4"/>
        <v>252.94</v>
      </c>
      <c r="X18" s="151">
        <f t="shared" si="4"/>
        <v>255.94</v>
      </c>
      <c r="Y18" s="151">
        <f t="shared" si="4"/>
        <v>257.94</v>
      </c>
      <c r="Z18" s="151">
        <f t="shared" si="4"/>
        <v>260.94</v>
      </c>
      <c r="AA18" s="151">
        <f t="shared" si="4"/>
        <v>263.94</v>
      </c>
      <c r="AB18" s="151">
        <f t="shared" ref="AB18" si="5">AB11-AB16-AB17</f>
        <v>265.94</v>
      </c>
    </row>
    <row r="19" spans="1:28">
      <c r="A19" s="481">
        <v>8</v>
      </c>
      <c r="B19" s="133" t="s">
        <v>85</v>
      </c>
      <c r="C19" s="369">
        <v>0.15</v>
      </c>
      <c r="D19" s="41"/>
      <c r="E19" s="186">
        <f>SUM(E11*C19)</f>
        <v>21.599999999999998</v>
      </c>
      <c r="F19" s="186">
        <f>SUM(F11*C19)</f>
        <v>22.65</v>
      </c>
      <c r="G19" s="186">
        <f>SUM(G11*C19)</f>
        <v>23.849999999999998</v>
      </c>
      <c r="H19" s="186">
        <f>SUM(H11*C19)</f>
        <v>25.5</v>
      </c>
      <c r="I19" s="186">
        <f>SUM(I11*C19)</f>
        <v>27</v>
      </c>
      <c r="J19" s="186">
        <f>SUM(J11*C19)</f>
        <v>28.2</v>
      </c>
      <c r="K19" s="186">
        <f>SUM(K11*C19)</f>
        <v>29.4</v>
      </c>
      <c r="L19" s="186">
        <f>SUM(L11*C19)</f>
        <v>30.45</v>
      </c>
      <c r="M19" s="186">
        <f>SUM(M11*C19)</f>
        <v>31.2</v>
      </c>
      <c r="N19" s="186">
        <f>SUM(N11*C19)</f>
        <v>32.1</v>
      </c>
      <c r="O19" s="186">
        <f>SUM(O11*C19)</f>
        <v>32.699999999999996</v>
      </c>
      <c r="P19" s="186">
        <f>SUM(P11*C19)</f>
        <v>34.65</v>
      </c>
      <c r="Q19" s="186">
        <f>SUM(Q11*C19)</f>
        <v>35.85</v>
      </c>
      <c r="R19" s="186">
        <f>SUM(R11*C19)</f>
        <v>36.15</v>
      </c>
      <c r="S19" s="186">
        <f>SUM(S11*C19)</f>
        <v>36.449999999999996</v>
      </c>
      <c r="T19" s="186">
        <f>SUM(T11*C19)</f>
        <v>36.9</v>
      </c>
      <c r="U19" s="186">
        <f>SUM(U11*C19)</f>
        <v>37.199999999999996</v>
      </c>
      <c r="V19" s="186">
        <f>SUM(V11*C19)</f>
        <v>37.65</v>
      </c>
      <c r="W19" s="186">
        <f>SUM(W11*C19)</f>
        <v>37.949999999999996</v>
      </c>
      <c r="X19" s="186">
        <f>SUM(X11*C19)</f>
        <v>38.4</v>
      </c>
      <c r="Y19" s="186">
        <f>SUM(Y11*C19)</f>
        <v>38.699999999999996</v>
      </c>
      <c r="Z19" s="186">
        <f>SUM(Z11*C19)</f>
        <v>39.15</v>
      </c>
      <c r="AA19" s="186">
        <f>SUM(AA11*C19)</f>
        <v>39.6</v>
      </c>
      <c r="AB19" s="186">
        <f>SUM(AB11*C19)</f>
        <v>39.9</v>
      </c>
    </row>
    <row r="20" spans="1:28">
      <c r="A20" s="481">
        <v>9</v>
      </c>
      <c r="B20" s="133" t="s">
        <v>86</v>
      </c>
      <c r="C20" s="133"/>
      <c r="D20" s="41"/>
      <c r="E20" s="212">
        <v>0</v>
      </c>
      <c r="F20" s="212">
        <v>0</v>
      </c>
      <c r="G20" s="190">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row>
    <row r="21" spans="1:28">
      <c r="A21" s="481">
        <v>10</v>
      </c>
      <c r="B21" s="24" t="s">
        <v>87</v>
      </c>
      <c r="C21" s="22"/>
      <c r="D21" s="42"/>
      <c r="E21" s="188">
        <f>E18+E19+E20</f>
        <v>165.54</v>
      </c>
      <c r="F21" s="188">
        <f>F18+F19+F20</f>
        <v>173.59</v>
      </c>
      <c r="G21" s="188">
        <f>G18+G19+G20</f>
        <v>182.79</v>
      </c>
      <c r="H21" s="188">
        <f t="shared" ref="H21:R21" si="6">H18+H19+H20</f>
        <v>195.44</v>
      </c>
      <c r="I21" s="188">
        <f t="shared" si="6"/>
        <v>206.94</v>
      </c>
      <c r="J21" s="188">
        <f t="shared" si="6"/>
        <v>216.14</v>
      </c>
      <c r="K21" s="188">
        <f t="shared" si="6"/>
        <v>225.34</v>
      </c>
      <c r="L21" s="188">
        <f t="shared" si="6"/>
        <v>233.39</v>
      </c>
      <c r="M21" s="188">
        <f t="shared" si="6"/>
        <v>239.14</v>
      </c>
      <c r="N21" s="188">
        <f t="shared" si="6"/>
        <v>246.04</v>
      </c>
      <c r="O21" s="188">
        <f t="shared" si="6"/>
        <v>250.64</v>
      </c>
      <c r="P21" s="188">
        <f t="shared" si="6"/>
        <v>265.58999999999997</v>
      </c>
      <c r="Q21" s="188">
        <f t="shared" si="6"/>
        <v>274.79000000000002</v>
      </c>
      <c r="R21" s="188">
        <f t="shared" si="6"/>
        <v>277.08999999999997</v>
      </c>
      <c r="S21" s="188">
        <f t="shared" ref="S21:AB21" si="7">S18+S19+S20</f>
        <v>279.39</v>
      </c>
      <c r="T21" s="188">
        <f t="shared" si="7"/>
        <v>282.83999999999997</v>
      </c>
      <c r="U21" s="188">
        <f t="shared" si="7"/>
        <v>285.14</v>
      </c>
      <c r="V21" s="188">
        <f t="shared" si="7"/>
        <v>288.58999999999997</v>
      </c>
      <c r="W21" s="188">
        <f t="shared" si="7"/>
        <v>290.89</v>
      </c>
      <c r="X21" s="188">
        <f t="shared" si="7"/>
        <v>294.33999999999997</v>
      </c>
      <c r="Y21" s="188">
        <f t="shared" si="7"/>
        <v>296.64</v>
      </c>
      <c r="Z21" s="188">
        <f t="shared" si="7"/>
        <v>300.08999999999997</v>
      </c>
      <c r="AA21" s="188">
        <f t="shared" si="7"/>
        <v>303.54000000000002</v>
      </c>
      <c r="AB21" s="188">
        <f t="shared" si="7"/>
        <v>305.83999999999997</v>
      </c>
    </row>
    <row r="22" spans="1:28">
      <c r="A22" s="214"/>
      <c r="B22" s="215"/>
      <c r="C22" s="216"/>
      <c r="D22" s="217"/>
      <c r="E22" s="217"/>
      <c r="F22" s="217"/>
      <c r="G22" s="200"/>
      <c r="H22" s="200"/>
      <c r="I22" s="200"/>
      <c r="J22" s="200"/>
      <c r="K22" s="200"/>
      <c r="L22" s="200"/>
      <c r="M22" s="200"/>
      <c r="N22" s="200"/>
      <c r="O22" s="218"/>
      <c r="P22" s="218"/>
      <c r="Q22" s="218"/>
      <c r="R22" s="219"/>
      <c r="S22" s="200"/>
      <c r="T22" s="200"/>
      <c r="U22" s="200"/>
      <c r="V22" s="200"/>
      <c r="W22" s="200"/>
      <c r="X22" s="200"/>
      <c r="Y22" s="218"/>
      <c r="Z22" s="218"/>
      <c r="AA22" s="218"/>
      <c r="AB22" s="219"/>
    </row>
    <row r="23" spans="1:28" ht="15.75" customHeight="1">
      <c r="A23" s="129"/>
      <c r="B23" s="139" t="s">
        <v>88</v>
      </c>
      <c r="C23" s="25"/>
      <c r="D23" s="43"/>
      <c r="E23" s="43"/>
      <c r="F23" s="43"/>
      <c r="G23" s="44"/>
      <c r="H23" s="44"/>
      <c r="I23" s="44"/>
      <c r="J23" s="44"/>
      <c r="K23" s="44"/>
      <c r="L23" s="44"/>
      <c r="M23" s="44"/>
      <c r="N23" s="44"/>
      <c r="O23" s="44"/>
      <c r="P23" s="44"/>
      <c r="Q23" s="44"/>
      <c r="R23" s="44"/>
      <c r="S23" s="44"/>
      <c r="T23" s="44"/>
      <c r="U23" s="44"/>
      <c r="V23" s="44"/>
      <c r="W23" s="44"/>
      <c r="X23" s="44"/>
      <c r="Y23" s="44"/>
      <c r="Z23" s="44"/>
      <c r="AA23" s="44"/>
      <c r="AB23" s="44"/>
    </row>
    <row r="24" spans="1:28">
      <c r="A24" s="51"/>
      <c r="B24" s="24" t="s">
        <v>89</v>
      </c>
      <c r="C24" s="26"/>
      <c r="D24" s="176" t="s">
        <v>90</v>
      </c>
      <c r="E24" s="177"/>
      <c r="F24" s="177"/>
      <c r="G24" s="178"/>
      <c r="H24" s="46"/>
      <c r="I24" s="46"/>
      <c r="J24" s="46"/>
      <c r="K24" s="46"/>
      <c r="L24" s="46"/>
      <c r="M24" s="46"/>
      <c r="N24" s="46"/>
      <c r="O24" s="47"/>
      <c r="P24" s="47"/>
      <c r="Q24" s="47"/>
      <c r="R24" s="47"/>
      <c r="S24" s="46"/>
      <c r="T24" s="46"/>
      <c r="U24" s="46"/>
      <c r="V24" s="46"/>
      <c r="W24" s="46"/>
      <c r="X24" s="46"/>
      <c r="Y24" s="47"/>
      <c r="Z24" s="47"/>
      <c r="AA24" s="47"/>
      <c r="AB24" s="47"/>
    </row>
    <row r="25" spans="1:28">
      <c r="A25" s="51"/>
      <c r="B25" s="28" t="s">
        <v>91</v>
      </c>
      <c r="C25" s="132"/>
      <c r="D25" s="220" t="s">
        <v>92</v>
      </c>
      <c r="E25" s="191" t="s">
        <v>52</v>
      </c>
      <c r="F25" s="191" t="s">
        <v>53</v>
      </c>
      <c r="G25" s="191" t="s">
        <v>54</v>
      </c>
      <c r="H25" s="191" t="s">
        <v>55</v>
      </c>
      <c r="I25" s="191" t="s">
        <v>56</v>
      </c>
      <c r="J25" s="191" t="s">
        <v>57</v>
      </c>
      <c r="K25" s="191" t="s">
        <v>58</v>
      </c>
      <c r="L25" s="191" t="s">
        <v>59</v>
      </c>
      <c r="M25" s="191" t="s">
        <v>60</v>
      </c>
      <c r="N25" s="191" t="s">
        <v>61</v>
      </c>
      <c r="O25" s="191" t="s">
        <v>62</v>
      </c>
      <c r="P25" s="191" t="s">
        <v>63</v>
      </c>
      <c r="Q25" s="191" t="s">
        <v>64</v>
      </c>
      <c r="R25" s="191" t="s">
        <v>65</v>
      </c>
      <c r="S25" s="191" t="s">
        <v>66</v>
      </c>
      <c r="T25" s="191" t="s">
        <v>67</v>
      </c>
      <c r="U25" s="191" t="s">
        <v>68</v>
      </c>
      <c r="V25" s="191" t="s">
        <v>69</v>
      </c>
      <c r="W25" s="191" t="s">
        <v>70</v>
      </c>
      <c r="X25" s="191" t="s">
        <v>71</v>
      </c>
      <c r="Y25" s="191" t="s">
        <v>72</v>
      </c>
      <c r="Z25" s="191" t="s">
        <v>73</v>
      </c>
      <c r="AA25" s="191" t="s">
        <v>74</v>
      </c>
      <c r="AB25" s="191" t="s">
        <v>75</v>
      </c>
    </row>
    <row r="26" spans="1:28" ht="30">
      <c r="A26" s="134" t="s">
        <v>93</v>
      </c>
      <c r="B26" s="482" t="s">
        <v>94</v>
      </c>
      <c r="C26" s="222"/>
      <c r="D26" s="354" t="s">
        <v>95</v>
      </c>
      <c r="E26" s="153">
        <f>239*(160/380)</f>
        <v>100.63157894736841</v>
      </c>
      <c r="F26" s="153">
        <v>100.63157894736841</v>
      </c>
      <c r="G26" s="157">
        <v>100.63157894736841</v>
      </c>
      <c r="H26" s="157">
        <v>100.63157894736841</v>
      </c>
      <c r="I26" s="157">
        <v>100.63157894736841</v>
      </c>
      <c r="J26" s="157">
        <v>100.63157894736841</v>
      </c>
      <c r="K26" s="157">
        <v>100.63157894736841</v>
      </c>
      <c r="L26" s="157">
        <v>100.63157894736841</v>
      </c>
      <c r="M26" s="157">
        <v>100.63157894736841</v>
      </c>
      <c r="N26" s="157">
        <v>100.63157894736841</v>
      </c>
      <c r="O26" s="157">
        <v>100.63157894736841</v>
      </c>
      <c r="P26" s="157">
        <v>100.63157894736841</v>
      </c>
      <c r="Q26" s="157">
        <v>100.63157894736841</v>
      </c>
      <c r="R26" s="157">
        <v>100.63157894736841</v>
      </c>
      <c r="S26" s="157">
        <v>100.63157894736841</v>
      </c>
      <c r="T26" s="157">
        <v>100.63157894736841</v>
      </c>
      <c r="U26" s="157">
        <v>100.63157894736841</v>
      </c>
      <c r="V26" s="157">
        <v>100.63157894736841</v>
      </c>
      <c r="W26" s="157">
        <v>100.63157894736841</v>
      </c>
      <c r="X26" s="157">
        <v>100.63157894736841</v>
      </c>
      <c r="Y26" s="157">
        <v>100.63157894736841</v>
      </c>
      <c r="Z26" s="157">
        <v>100.63157894736841</v>
      </c>
      <c r="AA26" s="157">
        <v>100.63157894736841</v>
      </c>
      <c r="AB26" s="157">
        <v>100.63157894736841</v>
      </c>
    </row>
    <row r="27" spans="1:28" s="129" customFormat="1" ht="31.5">
      <c r="A27" s="134" t="s">
        <v>96</v>
      </c>
      <c r="B27" s="483" t="s">
        <v>97</v>
      </c>
      <c r="C27" s="222"/>
      <c r="D27" s="223" t="str">
        <f>D26</f>
        <v>Large Hydroelectric</v>
      </c>
      <c r="E27" s="153">
        <f>239*(108/380)</f>
        <v>67.926315789473676</v>
      </c>
      <c r="F27" s="153">
        <v>67.926315789473676</v>
      </c>
      <c r="G27" s="157">
        <v>67.926315789473676</v>
      </c>
      <c r="H27" s="157">
        <v>67.926315789473676</v>
      </c>
      <c r="I27" s="157">
        <v>67.926315789473676</v>
      </c>
      <c r="J27" s="157">
        <v>67.926315789473676</v>
      </c>
      <c r="K27" s="157">
        <v>67.926315789473676</v>
      </c>
      <c r="L27" s="157">
        <v>67.926315789473676</v>
      </c>
      <c r="M27" s="157">
        <v>67.926315789473676</v>
      </c>
      <c r="N27" s="157">
        <v>67.926315789473676</v>
      </c>
      <c r="O27" s="157">
        <v>67.926315789473676</v>
      </c>
      <c r="P27" s="157">
        <v>67.926315789473676</v>
      </c>
      <c r="Q27" s="157">
        <v>67.926315789473676</v>
      </c>
      <c r="R27" s="157">
        <v>67.926315789473676</v>
      </c>
      <c r="S27" s="157">
        <v>67.926315789473676</v>
      </c>
      <c r="T27" s="157">
        <v>67.926315789473676</v>
      </c>
      <c r="U27" s="157">
        <v>67.926315789473676</v>
      </c>
      <c r="V27" s="157">
        <v>67.926315789473676</v>
      </c>
      <c r="W27" s="157">
        <v>67.926315789473676</v>
      </c>
      <c r="X27" s="157">
        <v>67.926315789473676</v>
      </c>
      <c r="Y27" s="157">
        <v>67.926315789473676</v>
      </c>
      <c r="Z27" s="157">
        <v>67.926315789473676</v>
      </c>
      <c r="AA27" s="157">
        <v>67.926315789473676</v>
      </c>
      <c r="AB27" s="157">
        <v>67.926315789473676</v>
      </c>
    </row>
    <row r="28" spans="1:28" s="129" customFormat="1">
      <c r="A28" s="134" t="s">
        <v>98</v>
      </c>
      <c r="B28" s="221"/>
      <c r="C28" s="222"/>
      <c r="D28" s="223"/>
      <c r="E28" s="153"/>
      <c r="F28" s="153"/>
      <c r="G28" s="157"/>
      <c r="H28" s="157"/>
      <c r="I28" s="157"/>
      <c r="J28" s="157"/>
      <c r="K28" s="157"/>
      <c r="L28" s="157"/>
      <c r="M28" s="157"/>
      <c r="N28" s="157"/>
      <c r="O28" s="158"/>
      <c r="P28" s="158"/>
      <c r="Q28" s="158"/>
      <c r="R28" s="158"/>
      <c r="S28" s="157"/>
      <c r="T28" s="157"/>
      <c r="U28" s="157"/>
      <c r="V28" s="157"/>
      <c r="W28" s="157"/>
      <c r="X28" s="157"/>
      <c r="Y28" s="158"/>
      <c r="Z28" s="158"/>
      <c r="AA28" s="158"/>
      <c r="AB28" s="158"/>
    </row>
    <row r="29" spans="1:28" s="129" customFormat="1">
      <c r="A29" s="134" t="s">
        <v>99</v>
      </c>
      <c r="B29" s="221"/>
      <c r="C29" s="222"/>
      <c r="D29" s="223"/>
      <c r="E29" s="153"/>
      <c r="F29" s="153"/>
      <c r="G29" s="157"/>
      <c r="H29" s="157"/>
      <c r="I29" s="157"/>
      <c r="J29" s="157"/>
      <c r="K29" s="157"/>
      <c r="L29" s="157"/>
      <c r="M29" s="157"/>
      <c r="N29" s="157"/>
      <c r="O29" s="158"/>
      <c r="P29" s="158"/>
      <c r="Q29" s="158"/>
      <c r="R29" s="158"/>
      <c r="S29" s="157"/>
      <c r="T29" s="157"/>
      <c r="U29" s="157"/>
      <c r="V29" s="157"/>
      <c r="W29" s="157"/>
      <c r="X29" s="157"/>
      <c r="Y29" s="158"/>
      <c r="Z29" s="158"/>
      <c r="AA29" s="158"/>
      <c r="AB29" s="158"/>
    </row>
    <row r="30" spans="1:28">
      <c r="A30" s="134" t="s">
        <v>100</v>
      </c>
      <c r="B30" s="224"/>
      <c r="C30" s="225"/>
      <c r="D30" s="223"/>
      <c r="E30" s="153"/>
      <c r="F30" s="153"/>
      <c r="G30" s="157"/>
      <c r="H30" s="157"/>
      <c r="I30" s="157"/>
      <c r="J30" s="157"/>
      <c r="K30" s="157"/>
      <c r="L30" s="157"/>
      <c r="M30" s="157"/>
      <c r="N30" s="157"/>
      <c r="O30" s="158"/>
      <c r="P30" s="158"/>
      <c r="Q30" s="158"/>
      <c r="R30" s="158"/>
      <c r="S30" s="157"/>
      <c r="T30" s="157"/>
      <c r="U30" s="157"/>
      <c r="V30" s="157"/>
      <c r="W30" s="157"/>
      <c r="X30" s="157"/>
      <c r="Y30" s="158"/>
      <c r="Z30" s="158"/>
      <c r="AA30" s="158"/>
      <c r="AB30" s="158"/>
    </row>
    <row r="31" spans="1:28">
      <c r="A31" s="134" t="s">
        <v>101</v>
      </c>
      <c r="B31" s="221"/>
      <c r="C31" s="222"/>
      <c r="D31" s="223"/>
      <c r="E31" s="153"/>
      <c r="F31" s="153"/>
      <c r="G31" s="157"/>
      <c r="H31" s="157"/>
      <c r="I31" s="157"/>
      <c r="J31" s="157"/>
      <c r="K31" s="157"/>
      <c r="L31" s="157"/>
      <c r="M31" s="157"/>
      <c r="N31" s="157"/>
      <c r="O31" s="158"/>
      <c r="P31" s="158"/>
      <c r="Q31" s="158"/>
      <c r="R31" s="158"/>
      <c r="S31" s="157"/>
      <c r="T31" s="157"/>
      <c r="U31" s="157"/>
      <c r="V31" s="157"/>
      <c r="W31" s="157"/>
      <c r="X31" s="157"/>
      <c r="Y31" s="158"/>
      <c r="Z31" s="158"/>
      <c r="AA31" s="158"/>
      <c r="AB31" s="158"/>
    </row>
    <row r="32" spans="1:28">
      <c r="A32" s="134" t="s">
        <v>102</v>
      </c>
      <c r="B32" s="226"/>
      <c r="C32" s="30"/>
      <c r="D32" s="223"/>
      <c r="E32" s="227"/>
      <c r="F32" s="227"/>
      <c r="G32" s="205"/>
      <c r="H32" s="205"/>
      <c r="I32" s="205"/>
      <c r="J32" s="205"/>
      <c r="K32" s="205"/>
      <c r="L32" s="205"/>
      <c r="M32" s="205"/>
      <c r="N32" s="205"/>
      <c r="O32" s="228"/>
      <c r="P32" s="228"/>
      <c r="Q32" s="228"/>
      <c r="R32" s="228"/>
      <c r="S32" s="205"/>
      <c r="T32" s="205"/>
      <c r="U32" s="205"/>
      <c r="V32" s="205"/>
      <c r="W32" s="205"/>
      <c r="X32" s="205"/>
      <c r="Y32" s="228"/>
      <c r="Z32" s="228"/>
      <c r="AA32" s="228"/>
      <c r="AB32" s="228"/>
    </row>
    <row r="33" spans="1:28">
      <c r="A33" s="134"/>
      <c r="B33" s="229"/>
      <c r="C33" s="132"/>
      <c r="D33" s="133"/>
      <c r="E33" s="230"/>
      <c r="F33" s="231"/>
      <c r="G33" s="231"/>
      <c r="H33" s="231"/>
      <c r="I33" s="231"/>
      <c r="J33" s="231"/>
      <c r="K33" s="231"/>
      <c r="L33" s="231"/>
      <c r="M33" s="231"/>
      <c r="N33" s="231"/>
      <c r="O33" s="232"/>
      <c r="P33" s="232"/>
      <c r="Q33" s="232"/>
      <c r="R33" s="233"/>
      <c r="S33" s="231"/>
      <c r="T33" s="231"/>
      <c r="U33" s="231"/>
      <c r="V33" s="231"/>
      <c r="W33" s="231"/>
      <c r="X33" s="231"/>
      <c r="Y33" s="232"/>
      <c r="Z33" s="232"/>
      <c r="AA33" s="232"/>
      <c r="AB33" s="233"/>
    </row>
    <row r="34" spans="1:28">
      <c r="A34" s="134"/>
      <c r="B34" s="24" t="s">
        <v>103</v>
      </c>
      <c r="C34" s="27"/>
      <c r="D34" s="24"/>
      <c r="E34" s="56"/>
      <c r="F34" s="57"/>
      <c r="G34" s="57"/>
      <c r="H34" s="57"/>
      <c r="I34" s="57"/>
      <c r="J34" s="57"/>
      <c r="K34" s="57"/>
      <c r="L34" s="57"/>
      <c r="M34" s="57"/>
      <c r="N34" s="57"/>
      <c r="O34" s="54"/>
      <c r="P34" s="54"/>
      <c r="Q34" s="54"/>
      <c r="R34" s="55"/>
      <c r="S34" s="57"/>
      <c r="T34" s="57"/>
      <c r="U34" s="57"/>
      <c r="V34" s="57"/>
      <c r="W34" s="57"/>
      <c r="X34" s="57"/>
      <c r="Y34" s="54"/>
      <c r="Z34" s="54"/>
      <c r="AA34" s="54"/>
      <c r="AB34" s="55"/>
    </row>
    <row r="35" spans="1:28">
      <c r="A35" s="134"/>
      <c r="B35" s="28" t="s">
        <v>104</v>
      </c>
      <c r="C35" s="132"/>
      <c r="D35" s="220" t="s">
        <v>92</v>
      </c>
      <c r="E35" s="191" t="s">
        <v>52</v>
      </c>
      <c r="F35" s="191" t="s">
        <v>53</v>
      </c>
      <c r="G35" s="191" t="s">
        <v>54</v>
      </c>
      <c r="H35" s="191" t="s">
        <v>55</v>
      </c>
      <c r="I35" s="191" t="s">
        <v>56</v>
      </c>
      <c r="J35" s="191" t="s">
        <v>57</v>
      </c>
      <c r="K35" s="191" t="s">
        <v>58</v>
      </c>
      <c r="L35" s="191" t="s">
        <v>59</v>
      </c>
      <c r="M35" s="191" t="s">
        <v>60</v>
      </c>
      <c r="N35" s="191" t="s">
        <v>61</v>
      </c>
      <c r="O35" s="191" t="s">
        <v>62</v>
      </c>
      <c r="P35" s="191" t="s">
        <v>63</v>
      </c>
      <c r="Q35" s="191" t="s">
        <v>64</v>
      </c>
      <c r="R35" s="191" t="s">
        <v>65</v>
      </c>
      <c r="S35" s="191" t="s">
        <v>66</v>
      </c>
      <c r="T35" s="191" t="s">
        <v>67</v>
      </c>
      <c r="U35" s="191" t="s">
        <v>68</v>
      </c>
      <c r="V35" s="191" t="s">
        <v>69</v>
      </c>
      <c r="W35" s="191" t="s">
        <v>70</v>
      </c>
      <c r="X35" s="191" t="s">
        <v>71</v>
      </c>
      <c r="Y35" s="191" t="s">
        <v>72</v>
      </c>
      <c r="Z35" s="191" t="s">
        <v>73</v>
      </c>
      <c r="AA35" s="191" t="s">
        <v>74</v>
      </c>
      <c r="AB35" s="191" t="s">
        <v>75</v>
      </c>
    </row>
    <row r="36" spans="1:28" ht="31.5">
      <c r="A36" s="134" t="s">
        <v>105</v>
      </c>
      <c r="B36" s="346" t="s">
        <v>106</v>
      </c>
      <c r="C36" s="156"/>
      <c r="D36" s="155" t="str">
        <f>D26</f>
        <v>Large Hydroelectric</v>
      </c>
      <c r="E36" s="92">
        <v>0</v>
      </c>
      <c r="F36" s="92">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row>
    <row r="37" spans="1:28" ht="31.5">
      <c r="A37" s="134" t="s">
        <v>107</v>
      </c>
      <c r="B37" s="346" t="s">
        <v>108</v>
      </c>
      <c r="C37" s="156"/>
      <c r="D37" s="155" t="str">
        <f>D26</f>
        <v>Large Hydroelectric</v>
      </c>
      <c r="E37" s="153">
        <v>0</v>
      </c>
      <c r="F37" s="153">
        <v>0</v>
      </c>
      <c r="G37" s="157">
        <v>0</v>
      </c>
      <c r="H37" s="157">
        <v>0</v>
      </c>
      <c r="I37" s="157">
        <v>0</v>
      </c>
      <c r="J37" s="157">
        <v>0</v>
      </c>
      <c r="K37" s="157">
        <v>0</v>
      </c>
      <c r="L37" s="157">
        <v>0</v>
      </c>
      <c r="M37" s="157">
        <v>0</v>
      </c>
      <c r="N37" s="157">
        <v>0</v>
      </c>
      <c r="O37" s="157">
        <v>0</v>
      </c>
      <c r="P37" s="157">
        <v>0</v>
      </c>
      <c r="Q37" s="157">
        <v>0</v>
      </c>
      <c r="R37" s="157">
        <v>0</v>
      </c>
      <c r="S37" s="157">
        <v>0</v>
      </c>
      <c r="T37" s="157">
        <v>0</v>
      </c>
      <c r="U37" s="157">
        <v>0</v>
      </c>
      <c r="V37" s="157">
        <v>0</v>
      </c>
      <c r="W37" s="157">
        <v>0</v>
      </c>
      <c r="X37" s="157">
        <v>0</v>
      </c>
      <c r="Y37" s="157">
        <v>0</v>
      </c>
      <c r="Z37" s="157">
        <v>0</v>
      </c>
      <c r="AA37" s="157">
        <v>0</v>
      </c>
      <c r="AB37" s="157">
        <v>0</v>
      </c>
    </row>
    <row r="38" spans="1:28">
      <c r="A38" s="134" t="s">
        <v>109</v>
      </c>
      <c r="B38" s="221"/>
      <c r="C38" s="156"/>
      <c r="D38" s="155"/>
      <c r="E38" s="153"/>
      <c r="F38" s="153"/>
      <c r="G38" s="157"/>
      <c r="H38" s="157"/>
      <c r="I38" s="157"/>
      <c r="J38" s="157"/>
      <c r="K38" s="157"/>
      <c r="L38" s="157"/>
      <c r="M38" s="157"/>
      <c r="N38" s="157"/>
      <c r="O38" s="158"/>
      <c r="P38" s="158"/>
      <c r="Q38" s="158"/>
      <c r="R38" s="158"/>
      <c r="S38" s="157"/>
      <c r="T38" s="157"/>
      <c r="U38" s="157"/>
      <c r="V38" s="157"/>
      <c r="W38" s="157"/>
      <c r="X38" s="157"/>
      <c r="Y38" s="158"/>
      <c r="Z38" s="158"/>
      <c r="AA38" s="158"/>
      <c r="AB38" s="158"/>
    </row>
    <row r="39" spans="1:28">
      <c r="A39" s="134" t="s">
        <v>110</v>
      </c>
      <c r="B39" s="221"/>
      <c r="C39" s="156"/>
      <c r="D39" s="155"/>
      <c r="E39" s="379"/>
      <c r="F39" s="153"/>
      <c r="G39" s="157"/>
      <c r="H39" s="157"/>
      <c r="I39" s="157"/>
      <c r="J39" s="157"/>
      <c r="K39" s="157"/>
      <c r="L39" s="157"/>
      <c r="M39" s="157"/>
      <c r="N39" s="157"/>
      <c r="O39" s="158"/>
      <c r="P39" s="158"/>
      <c r="Q39" s="158"/>
      <c r="R39" s="158"/>
      <c r="S39" s="157"/>
      <c r="T39" s="157"/>
      <c r="U39" s="157"/>
      <c r="V39" s="157"/>
      <c r="W39" s="157"/>
      <c r="X39" s="157"/>
      <c r="Y39" s="158"/>
      <c r="Z39" s="158"/>
      <c r="AA39" s="158"/>
      <c r="AB39" s="158"/>
    </row>
    <row r="40" spans="1:28">
      <c r="A40" s="134" t="s">
        <v>111</v>
      </c>
      <c r="B40" s="221"/>
      <c r="C40" s="156"/>
      <c r="D40" s="155"/>
      <c r="E40" s="153"/>
      <c r="F40" s="153"/>
      <c r="G40" s="157"/>
      <c r="H40" s="157"/>
      <c r="I40" s="157"/>
      <c r="J40" s="157"/>
      <c r="K40" s="157"/>
      <c r="L40" s="157"/>
      <c r="M40" s="157"/>
      <c r="N40" s="157"/>
      <c r="O40" s="158"/>
      <c r="P40" s="158"/>
      <c r="Q40" s="158"/>
      <c r="R40" s="158"/>
      <c r="S40" s="157"/>
      <c r="T40" s="157"/>
      <c r="U40" s="157"/>
      <c r="V40" s="157"/>
      <c r="W40" s="157"/>
      <c r="X40" s="157"/>
      <c r="Y40" s="158"/>
      <c r="Z40" s="158"/>
      <c r="AA40" s="158"/>
      <c r="AB40" s="158"/>
    </row>
    <row r="41" spans="1:28" s="129" customFormat="1">
      <c r="A41" s="134" t="s">
        <v>112</v>
      </c>
      <c r="B41" s="221"/>
      <c r="C41" s="156"/>
      <c r="D41" s="155"/>
      <c r="E41" s="153"/>
      <c r="F41" s="153"/>
      <c r="G41" s="236"/>
      <c r="H41" s="236"/>
      <c r="I41" s="236"/>
      <c r="J41" s="236"/>
      <c r="K41" s="236"/>
      <c r="L41" s="236"/>
      <c r="M41" s="236"/>
      <c r="N41" s="236"/>
      <c r="O41" s="237"/>
      <c r="P41" s="237"/>
      <c r="Q41" s="237"/>
      <c r="R41" s="238"/>
      <c r="S41" s="236"/>
      <c r="T41" s="236"/>
      <c r="U41" s="236"/>
      <c r="V41" s="236"/>
      <c r="W41" s="236"/>
      <c r="X41" s="236"/>
      <c r="Y41" s="237"/>
      <c r="Z41" s="237"/>
      <c r="AA41" s="237"/>
      <c r="AB41" s="238"/>
    </row>
    <row r="42" spans="1:28" s="129" customFormat="1">
      <c r="A42" s="134" t="s">
        <v>113</v>
      </c>
      <c r="B42" s="221"/>
      <c r="C42" s="156"/>
      <c r="D42" s="155"/>
      <c r="E42" s="153"/>
      <c r="F42" s="153"/>
      <c r="G42" s="236"/>
      <c r="H42" s="236"/>
      <c r="I42" s="236"/>
      <c r="J42" s="236"/>
      <c r="K42" s="236"/>
      <c r="L42" s="236"/>
      <c r="M42" s="236"/>
      <c r="N42" s="236"/>
      <c r="O42" s="237"/>
      <c r="P42" s="237"/>
      <c r="Q42" s="237"/>
      <c r="R42" s="238"/>
      <c r="S42" s="236"/>
      <c r="T42" s="236"/>
      <c r="U42" s="236"/>
      <c r="V42" s="236"/>
      <c r="W42" s="236"/>
      <c r="X42" s="236"/>
      <c r="Y42" s="237"/>
      <c r="Z42" s="237"/>
      <c r="AA42" s="237"/>
      <c r="AB42" s="238"/>
    </row>
    <row r="43" spans="1:28">
      <c r="A43" s="134"/>
      <c r="B43" s="239"/>
      <c r="C43" s="240"/>
      <c r="D43" s="241"/>
      <c r="E43" s="241"/>
      <c r="F43" s="241"/>
      <c r="G43" s="242"/>
      <c r="H43" s="242"/>
      <c r="I43" s="242"/>
      <c r="J43" s="242"/>
      <c r="K43" s="242"/>
      <c r="L43" s="242"/>
      <c r="M43" s="242"/>
      <c r="N43" s="242"/>
      <c r="O43" s="243"/>
      <c r="P43" s="243"/>
      <c r="Q43" s="243"/>
      <c r="R43" s="244"/>
      <c r="S43" s="242"/>
      <c r="T43" s="242"/>
      <c r="U43" s="242"/>
      <c r="V43" s="242"/>
      <c r="W43" s="242"/>
      <c r="X43" s="242"/>
      <c r="Y43" s="243"/>
      <c r="Z43" s="243"/>
      <c r="AA43" s="243"/>
      <c r="AB43" s="244"/>
    </row>
    <row r="44" spans="1:28" ht="31.5">
      <c r="A44" s="134">
        <v>11</v>
      </c>
      <c r="B44" s="245" t="s">
        <v>114</v>
      </c>
      <c r="C44" s="246"/>
      <c r="D44" s="247"/>
      <c r="E44" s="248">
        <f>SUM(E26:E32,E36:E42)</f>
        <v>168.55789473684209</v>
      </c>
      <c r="F44" s="248">
        <f t="shared" ref="F44:R44" si="8">SUM(F26:F32,F36:F42)</f>
        <v>168.55789473684209</v>
      </c>
      <c r="G44" s="188">
        <f t="shared" si="8"/>
        <v>168.55789473684209</v>
      </c>
      <c r="H44" s="188">
        <f t="shared" si="8"/>
        <v>168.55789473684209</v>
      </c>
      <c r="I44" s="188">
        <f t="shared" si="8"/>
        <v>168.55789473684209</v>
      </c>
      <c r="J44" s="188">
        <f t="shared" si="8"/>
        <v>168.55789473684209</v>
      </c>
      <c r="K44" s="188">
        <f t="shared" si="8"/>
        <v>168.55789473684209</v>
      </c>
      <c r="L44" s="188">
        <f t="shared" si="8"/>
        <v>168.55789473684209</v>
      </c>
      <c r="M44" s="188">
        <f t="shared" si="8"/>
        <v>168.55789473684209</v>
      </c>
      <c r="N44" s="188">
        <f t="shared" si="8"/>
        <v>168.55789473684209</v>
      </c>
      <c r="O44" s="188">
        <f t="shared" si="8"/>
        <v>168.55789473684209</v>
      </c>
      <c r="P44" s="188">
        <f t="shared" si="8"/>
        <v>168.55789473684209</v>
      </c>
      <c r="Q44" s="188">
        <f t="shared" si="8"/>
        <v>168.55789473684209</v>
      </c>
      <c r="R44" s="188">
        <f t="shared" si="8"/>
        <v>168.55789473684209</v>
      </c>
      <c r="S44" s="188">
        <f t="shared" ref="S44:AB44" si="9">SUM(S26:S32,S36:S42)</f>
        <v>168.55789473684209</v>
      </c>
      <c r="T44" s="188">
        <f t="shared" si="9"/>
        <v>168.55789473684209</v>
      </c>
      <c r="U44" s="188">
        <f t="shared" si="9"/>
        <v>168.55789473684209</v>
      </c>
      <c r="V44" s="188">
        <f t="shared" si="9"/>
        <v>168.55789473684209</v>
      </c>
      <c r="W44" s="188">
        <f t="shared" si="9"/>
        <v>168.55789473684209</v>
      </c>
      <c r="X44" s="188">
        <f t="shared" si="9"/>
        <v>168.55789473684209</v>
      </c>
      <c r="Y44" s="188">
        <f t="shared" si="9"/>
        <v>168.55789473684209</v>
      </c>
      <c r="Z44" s="188">
        <f t="shared" si="9"/>
        <v>168.55789473684209</v>
      </c>
      <c r="AA44" s="188">
        <f t="shared" si="9"/>
        <v>168.55789473684209</v>
      </c>
      <c r="AB44" s="188">
        <f t="shared" si="9"/>
        <v>168.55789473684209</v>
      </c>
    </row>
    <row r="45" spans="1:28">
      <c r="A45" s="51"/>
      <c r="B45" s="27"/>
      <c r="C45" s="27"/>
      <c r="D45" s="24"/>
      <c r="E45" s="230"/>
      <c r="F45" s="231"/>
      <c r="G45" s="231"/>
      <c r="H45" s="231"/>
      <c r="I45" s="231"/>
      <c r="J45" s="231"/>
      <c r="K45" s="231"/>
      <c r="L45" s="231"/>
      <c r="M45" s="231"/>
      <c r="N45" s="231"/>
      <c r="O45" s="232"/>
      <c r="P45" s="232"/>
      <c r="Q45" s="232"/>
      <c r="R45" s="233"/>
      <c r="S45" s="231"/>
      <c r="T45" s="231"/>
      <c r="U45" s="231"/>
      <c r="V45" s="231"/>
      <c r="W45" s="231"/>
      <c r="X45" s="231"/>
      <c r="Y45" s="232"/>
      <c r="Z45" s="232"/>
      <c r="AA45" s="232"/>
      <c r="AB45" s="233"/>
    </row>
    <row r="46" spans="1:28">
      <c r="A46" s="51"/>
      <c r="B46" s="24" t="s">
        <v>115</v>
      </c>
      <c r="C46" s="27"/>
      <c r="D46" s="133"/>
      <c r="E46" s="52"/>
      <c r="F46" s="53"/>
      <c r="G46" s="53"/>
      <c r="H46" s="53"/>
      <c r="I46" s="53"/>
      <c r="J46" s="53"/>
      <c r="K46" s="53"/>
      <c r="L46" s="53"/>
      <c r="M46" s="53"/>
      <c r="N46" s="53"/>
      <c r="O46" s="54"/>
      <c r="P46" s="54"/>
      <c r="Q46" s="54"/>
      <c r="R46" s="55"/>
      <c r="S46" s="53"/>
      <c r="T46" s="53"/>
      <c r="U46" s="53"/>
      <c r="V46" s="53"/>
      <c r="W46" s="53"/>
      <c r="X46" s="53"/>
      <c r="Y46" s="54"/>
      <c r="Z46" s="54"/>
      <c r="AA46" s="54"/>
      <c r="AB46" s="55"/>
    </row>
    <row r="47" spans="1:28">
      <c r="A47" s="51"/>
      <c r="B47" s="133" t="s">
        <v>116</v>
      </c>
      <c r="C47" s="132"/>
      <c r="D47" s="220" t="s">
        <v>92</v>
      </c>
      <c r="E47" s="191" t="s">
        <v>52</v>
      </c>
      <c r="F47" s="191" t="s">
        <v>53</v>
      </c>
      <c r="G47" s="191" t="s">
        <v>54</v>
      </c>
      <c r="H47" s="191" t="s">
        <v>55</v>
      </c>
      <c r="I47" s="191" t="s">
        <v>56</v>
      </c>
      <c r="J47" s="191" t="s">
        <v>57</v>
      </c>
      <c r="K47" s="191" t="s">
        <v>58</v>
      </c>
      <c r="L47" s="191" t="s">
        <v>59</v>
      </c>
      <c r="M47" s="191" t="s">
        <v>60</v>
      </c>
      <c r="N47" s="191" t="s">
        <v>61</v>
      </c>
      <c r="O47" s="191" t="s">
        <v>62</v>
      </c>
      <c r="P47" s="191" t="s">
        <v>63</v>
      </c>
      <c r="Q47" s="191" t="s">
        <v>64</v>
      </c>
      <c r="R47" s="191" t="s">
        <v>65</v>
      </c>
      <c r="S47" s="191" t="s">
        <v>66</v>
      </c>
      <c r="T47" s="191" t="s">
        <v>67</v>
      </c>
      <c r="U47" s="191" t="s">
        <v>68</v>
      </c>
      <c r="V47" s="191" t="s">
        <v>69</v>
      </c>
      <c r="W47" s="191" t="s">
        <v>70</v>
      </c>
      <c r="X47" s="191" t="s">
        <v>71</v>
      </c>
      <c r="Y47" s="191" t="s">
        <v>72</v>
      </c>
      <c r="Z47" s="191" t="s">
        <v>73</v>
      </c>
      <c r="AA47" s="191" t="s">
        <v>74</v>
      </c>
      <c r="AB47" s="191" t="s">
        <v>75</v>
      </c>
    </row>
    <row r="48" spans="1:28" ht="31.5">
      <c r="A48" s="134" t="s">
        <v>117</v>
      </c>
      <c r="B48" s="483" t="s">
        <v>118</v>
      </c>
      <c r="C48" s="222"/>
      <c r="D48" s="155" t="str">
        <f>D37</f>
        <v>Large Hydroelectric</v>
      </c>
      <c r="E48" s="92">
        <f>239*(112/380)</f>
        <v>70.442105263157885</v>
      </c>
      <c r="F48" s="92">
        <v>70.442105263157885</v>
      </c>
      <c r="G48" s="58">
        <v>70.442105263157885</v>
      </c>
      <c r="H48" s="58">
        <v>70.442105263157885</v>
      </c>
      <c r="I48" s="58">
        <v>70.442105263157885</v>
      </c>
      <c r="J48" s="58">
        <v>70.442105263157885</v>
      </c>
      <c r="K48" s="58">
        <v>70.442105263157885</v>
      </c>
      <c r="L48" s="58">
        <v>70.442105263157885</v>
      </c>
      <c r="M48" s="58">
        <v>70.442105263157885</v>
      </c>
      <c r="N48" s="58">
        <v>70.442105263157885</v>
      </c>
      <c r="O48" s="58">
        <v>70.442105263157885</v>
      </c>
      <c r="P48" s="58">
        <v>70.442105263157885</v>
      </c>
      <c r="Q48" s="58">
        <v>70.442105263157885</v>
      </c>
      <c r="R48" s="58">
        <v>70.442105263157885</v>
      </c>
      <c r="S48" s="58">
        <v>70.442105263157885</v>
      </c>
      <c r="T48" s="58">
        <v>70.442105263157885</v>
      </c>
      <c r="U48" s="58">
        <v>70.442105263157885</v>
      </c>
      <c r="V48" s="58">
        <v>70.442105263157885</v>
      </c>
      <c r="W48" s="58">
        <v>70.442105263157885</v>
      </c>
      <c r="X48" s="58">
        <v>70.442105263157885</v>
      </c>
      <c r="Y48" s="58">
        <v>70.442105263157885</v>
      </c>
      <c r="Z48" s="58">
        <v>70.442105263157885</v>
      </c>
      <c r="AA48" s="58">
        <v>70.442105263157885</v>
      </c>
      <c r="AB48" s="58">
        <v>70.442105263157885</v>
      </c>
    </row>
    <row r="49" spans="1:29" ht="31.5">
      <c r="A49" s="134" t="s">
        <v>119</v>
      </c>
      <c r="B49" s="346" t="s">
        <v>120</v>
      </c>
      <c r="C49" s="222"/>
      <c r="D49" s="155" t="str">
        <f>D27</f>
        <v>Large Hydroelectric</v>
      </c>
      <c r="E49" s="360">
        <v>0</v>
      </c>
      <c r="F49" s="360">
        <v>0</v>
      </c>
      <c r="G49" s="205">
        <v>0</v>
      </c>
      <c r="H49" s="205">
        <v>0</v>
      </c>
      <c r="I49" s="205">
        <v>0</v>
      </c>
      <c r="J49" s="205">
        <v>0</v>
      </c>
      <c r="K49" s="205">
        <v>0</v>
      </c>
      <c r="L49" s="205">
        <v>0</v>
      </c>
      <c r="M49" s="205">
        <v>0</v>
      </c>
      <c r="N49" s="205">
        <v>0</v>
      </c>
      <c r="O49" s="205">
        <v>0</v>
      </c>
      <c r="P49" s="205">
        <v>0</v>
      </c>
      <c r="Q49" s="205">
        <v>0</v>
      </c>
      <c r="R49" s="205">
        <v>0</v>
      </c>
      <c r="S49" s="205">
        <v>0</v>
      </c>
      <c r="T49" s="205">
        <v>0</v>
      </c>
      <c r="U49" s="205">
        <v>0</v>
      </c>
      <c r="V49" s="205">
        <v>0</v>
      </c>
      <c r="W49" s="205">
        <v>0</v>
      </c>
      <c r="X49" s="205">
        <v>0</v>
      </c>
      <c r="Y49" s="205">
        <v>0</v>
      </c>
      <c r="Z49" s="205">
        <v>0</v>
      </c>
      <c r="AA49" s="205">
        <v>0</v>
      </c>
      <c r="AB49" s="205">
        <v>0</v>
      </c>
      <c r="AC49" s="129"/>
    </row>
    <row r="50" spans="1:29">
      <c r="A50" s="134" t="s">
        <v>121</v>
      </c>
      <c r="B50" s="346" t="s">
        <v>122</v>
      </c>
      <c r="C50" s="222"/>
      <c r="D50" s="269" t="s">
        <v>123</v>
      </c>
      <c r="E50" s="388">
        <v>0</v>
      </c>
      <c r="F50" s="388">
        <v>0</v>
      </c>
      <c r="G50" s="205">
        <v>0</v>
      </c>
      <c r="H50" s="205">
        <v>0</v>
      </c>
      <c r="I50" s="205">
        <v>0</v>
      </c>
      <c r="J50" s="205">
        <v>0</v>
      </c>
      <c r="K50" s="205">
        <v>0</v>
      </c>
      <c r="L50" s="205">
        <v>0</v>
      </c>
      <c r="M50" s="205">
        <v>0</v>
      </c>
      <c r="N50" s="205">
        <v>0</v>
      </c>
      <c r="O50" s="205">
        <v>0</v>
      </c>
      <c r="P50" s="205">
        <v>0</v>
      </c>
      <c r="Q50" s="205">
        <v>0</v>
      </c>
      <c r="R50" s="205">
        <v>0</v>
      </c>
      <c r="S50" s="205">
        <v>0</v>
      </c>
      <c r="T50" s="205">
        <v>0</v>
      </c>
      <c r="U50" s="205">
        <v>0</v>
      </c>
      <c r="V50" s="205">
        <v>0</v>
      </c>
      <c r="W50" s="205">
        <v>0</v>
      </c>
      <c r="X50" s="205">
        <v>0</v>
      </c>
      <c r="Y50" s="205">
        <v>0</v>
      </c>
      <c r="Z50" s="205">
        <v>0</v>
      </c>
      <c r="AA50" s="205">
        <v>0</v>
      </c>
      <c r="AB50" s="205">
        <v>0</v>
      </c>
      <c r="AC50" s="129"/>
    </row>
    <row r="51" spans="1:29">
      <c r="A51" s="134" t="s">
        <v>124</v>
      </c>
      <c r="B51" s="346" t="s">
        <v>125</v>
      </c>
      <c r="C51" s="222"/>
      <c r="D51" s="269" t="s">
        <v>126</v>
      </c>
      <c r="E51" s="388">
        <v>0</v>
      </c>
      <c r="F51" s="388">
        <v>0</v>
      </c>
      <c r="G51" s="388">
        <v>0</v>
      </c>
      <c r="H51" s="388">
        <v>0</v>
      </c>
      <c r="I51" s="388">
        <v>0</v>
      </c>
      <c r="J51" s="388">
        <v>0</v>
      </c>
      <c r="K51" s="388">
        <v>0</v>
      </c>
      <c r="L51" s="388">
        <v>0</v>
      </c>
      <c r="M51" s="388">
        <v>0</v>
      </c>
      <c r="N51" s="388">
        <v>0</v>
      </c>
      <c r="O51" s="388">
        <v>0</v>
      </c>
      <c r="P51" s="388">
        <v>0</v>
      </c>
      <c r="Q51" s="388">
        <v>0</v>
      </c>
      <c r="R51" s="388">
        <v>0</v>
      </c>
      <c r="S51" s="388">
        <v>0</v>
      </c>
      <c r="T51" s="388">
        <v>0</v>
      </c>
      <c r="U51" s="388">
        <v>0</v>
      </c>
      <c r="V51" s="388">
        <v>0</v>
      </c>
      <c r="W51" s="388">
        <v>0</v>
      </c>
      <c r="X51" s="388">
        <v>0</v>
      </c>
      <c r="Y51" s="388">
        <v>0</v>
      </c>
      <c r="Z51" s="388">
        <v>0</v>
      </c>
      <c r="AA51" s="388">
        <v>0</v>
      </c>
      <c r="AB51" s="388">
        <v>0</v>
      </c>
      <c r="AC51" s="129"/>
    </row>
    <row r="52" spans="1:29">
      <c r="A52" s="134" t="s">
        <v>127</v>
      </c>
      <c r="B52" s="221"/>
      <c r="C52" s="222"/>
      <c r="D52" s="223"/>
      <c r="E52" s="361"/>
      <c r="F52" s="361"/>
      <c r="G52" s="58"/>
      <c r="H52" s="58"/>
      <c r="I52" s="58"/>
      <c r="J52" s="58"/>
      <c r="K52" s="58"/>
      <c r="L52" s="58"/>
      <c r="M52" s="58"/>
      <c r="N52" s="60"/>
      <c r="O52" s="59"/>
      <c r="P52" s="59"/>
      <c r="Q52" s="59"/>
      <c r="R52" s="59"/>
      <c r="S52" s="58"/>
      <c r="T52" s="58"/>
      <c r="U52" s="58"/>
      <c r="V52" s="58"/>
      <c r="W52" s="58"/>
      <c r="X52" s="60"/>
      <c r="Y52" s="59"/>
      <c r="Z52" s="59"/>
      <c r="AA52" s="59"/>
      <c r="AB52" s="59"/>
      <c r="AC52" s="129"/>
    </row>
    <row r="53" spans="1:29">
      <c r="A53" s="134" t="s">
        <v>128</v>
      </c>
      <c r="B53" s="221"/>
      <c r="C53" s="222"/>
      <c r="D53" s="223"/>
      <c r="E53" s="249"/>
      <c r="F53" s="249"/>
      <c r="G53" s="157"/>
      <c r="H53" s="157"/>
      <c r="I53" s="157"/>
      <c r="J53" s="157"/>
      <c r="K53" s="157"/>
      <c r="L53" s="157"/>
      <c r="M53" s="157"/>
      <c r="N53" s="250"/>
      <c r="O53" s="158"/>
      <c r="P53" s="158"/>
      <c r="Q53" s="158"/>
      <c r="R53" s="158"/>
      <c r="S53" s="157"/>
      <c r="T53" s="157"/>
      <c r="U53" s="157"/>
      <c r="V53" s="157"/>
      <c r="W53" s="157"/>
      <c r="X53" s="250"/>
      <c r="Y53" s="158"/>
      <c r="Z53" s="158"/>
      <c r="AA53" s="158"/>
      <c r="AB53" s="158"/>
      <c r="AC53" s="129"/>
    </row>
    <row r="54" spans="1:29">
      <c r="A54" s="134" t="s">
        <v>129</v>
      </c>
      <c r="B54" s="221"/>
      <c r="C54" s="222"/>
      <c r="D54" s="223"/>
      <c r="E54" s="249"/>
      <c r="F54" s="249"/>
      <c r="G54" s="157"/>
      <c r="H54" s="157"/>
      <c r="I54" s="157"/>
      <c r="J54" s="157"/>
      <c r="K54" s="157"/>
      <c r="L54" s="157"/>
      <c r="M54" s="157"/>
      <c r="N54" s="250"/>
      <c r="O54" s="158"/>
      <c r="P54" s="158"/>
      <c r="Q54" s="158"/>
      <c r="R54" s="158"/>
      <c r="S54" s="157"/>
      <c r="T54" s="157"/>
      <c r="U54" s="157"/>
      <c r="V54" s="157"/>
      <c r="W54" s="157"/>
      <c r="X54" s="250"/>
      <c r="Y54" s="158"/>
      <c r="Z54" s="158"/>
      <c r="AA54" s="158"/>
      <c r="AB54" s="158"/>
      <c r="AC54" s="129"/>
    </row>
    <row r="55" spans="1:29">
      <c r="A55" s="134" t="s">
        <v>130</v>
      </c>
      <c r="B55" s="221"/>
      <c r="C55" s="222"/>
      <c r="D55" s="223"/>
      <c r="E55" s="251"/>
      <c r="F55" s="251"/>
      <c r="G55" s="205"/>
      <c r="H55" s="205"/>
      <c r="I55" s="205"/>
      <c r="J55" s="205"/>
      <c r="K55" s="205"/>
      <c r="L55" s="205"/>
      <c r="M55" s="205"/>
      <c r="N55" s="205"/>
      <c r="O55" s="228"/>
      <c r="P55" s="228"/>
      <c r="Q55" s="228"/>
      <c r="R55" s="228"/>
      <c r="S55" s="205"/>
      <c r="T55" s="205"/>
      <c r="U55" s="205"/>
      <c r="V55" s="205"/>
      <c r="W55" s="205"/>
      <c r="X55" s="205"/>
      <c r="Y55" s="228"/>
      <c r="Z55" s="228"/>
      <c r="AA55" s="228"/>
      <c r="AB55" s="228"/>
      <c r="AC55" s="129"/>
    </row>
    <row r="56" spans="1:29" s="129" customFormat="1">
      <c r="A56" s="134" t="s">
        <v>131</v>
      </c>
      <c r="B56" s="221"/>
      <c r="C56" s="222"/>
      <c r="D56" s="155"/>
      <c r="E56" s="154"/>
      <c r="F56" s="154"/>
      <c r="G56" s="157"/>
      <c r="H56" s="157"/>
      <c r="I56" s="157"/>
      <c r="J56" s="157"/>
      <c r="K56" s="157"/>
      <c r="L56" s="157"/>
      <c r="M56" s="157"/>
      <c r="N56" s="157"/>
      <c r="O56" s="158"/>
      <c r="P56" s="158"/>
      <c r="Q56" s="158"/>
      <c r="R56" s="158"/>
      <c r="S56" s="157"/>
      <c r="T56" s="157"/>
      <c r="U56" s="157"/>
      <c r="V56" s="157"/>
      <c r="W56" s="157"/>
      <c r="X56" s="157"/>
      <c r="Y56" s="158"/>
      <c r="Z56" s="158"/>
      <c r="AA56" s="158"/>
      <c r="AB56" s="158"/>
    </row>
    <row r="57" spans="1:29" s="129" customFormat="1">
      <c r="A57" s="134" t="s">
        <v>132</v>
      </c>
      <c r="B57" s="221"/>
      <c r="C57" s="222"/>
      <c r="D57" s="155"/>
      <c r="E57" s="154"/>
      <c r="F57" s="154"/>
      <c r="G57" s="157"/>
      <c r="H57" s="157"/>
      <c r="I57" s="157"/>
      <c r="J57" s="157"/>
      <c r="K57" s="157"/>
      <c r="L57" s="157"/>
      <c r="M57" s="157"/>
      <c r="N57" s="157"/>
      <c r="O57" s="158"/>
      <c r="P57" s="158"/>
      <c r="Q57" s="158"/>
      <c r="R57" s="158"/>
      <c r="S57" s="157"/>
      <c r="T57" s="157"/>
      <c r="U57" s="157"/>
      <c r="V57" s="157"/>
      <c r="W57" s="157"/>
      <c r="X57" s="157"/>
      <c r="Y57" s="158"/>
      <c r="Z57" s="158"/>
      <c r="AA57" s="158"/>
      <c r="AB57" s="158"/>
    </row>
    <row r="58" spans="1:29" s="129" customFormat="1">
      <c r="A58" s="134" t="s">
        <v>133</v>
      </c>
      <c r="B58" s="221"/>
      <c r="C58" s="222"/>
      <c r="D58" s="155"/>
      <c r="E58" s="154"/>
      <c r="F58" s="154"/>
      <c r="G58" s="157"/>
      <c r="H58" s="157"/>
      <c r="I58" s="157"/>
      <c r="J58" s="157"/>
      <c r="K58" s="157"/>
      <c r="L58" s="157"/>
      <c r="M58" s="157"/>
      <c r="N58" s="157"/>
      <c r="O58" s="158"/>
      <c r="P58" s="158"/>
      <c r="Q58" s="158"/>
      <c r="R58" s="158"/>
      <c r="S58" s="157"/>
      <c r="T58" s="157"/>
      <c r="U58" s="157"/>
      <c r="V58" s="157"/>
      <c r="W58" s="157"/>
      <c r="X58" s="157"/>
      <c r="Y58" s="158"/>
      <c r="Z58" s="158"/>
      <c r="AA58" s="158"/>
      <c r="AB58" s="158"/>
    </row>
    <row r="59" spans="1:29" s="129" customFormat="1">
      <c r="A59" s="134" t="s">
        <v>134</v>
      </c>
      <c r="B59" s="221"/>
      <c r="C59" s="222"/>
      <c r="D59" s="155"/>
      <c r="E59" s="154"/>
      <c r="F59" s="154"/>
      <c r="G59" s="157"/>
      <c r="H59" s="157"/>
      <c r="I59" s="157"/>
      <c r="J59" s="157"/>
      <c r="K59" s="157"/>
      <c r="L59" s="157"/>
      <c r="M59" s="157"/>
      <c r="N59" s="157"/>
      <c r="O59" s="158"/>
      <c r="P59" s="158"/>
      <c r="Q59" s="158"/>
      <c r="R59" s="158"/>
      <c r="S59" s="157"/>
      <c r="T59" s="157"/>
      <c r="U59" s="157"/>
      <c r="V59" s="157"/>
      <c r="W59" s="157"/>
      <c r="X59" s="157"/>
      <c r="Y59" s="158"/>
      <c r="Z59" s="158"/>
      <c r="AA59" s="158"/>
      <c r="AB59" s="158"/>
    </row>
    <row r="60" spans="1:29" s="129" customFormat="1">
      <c r="A60" s="134" t="s">
        <v>135</v>
      </c>
      <c r="B60" s="221"/>
      <c r="C60" s="222"/>
      <c r="D60" s="155"/>
      <c r="E60" s="154"/>
      <c r="F60" s="154"/>
      <c r="G60" s="157"/>
      <c r="H60" s="157"/>
      <c r="I60" s="157"/>
      <c r="J60" s="157"/>
      <c r="K60" s="157"/>
      <c r="L60" s="157"/>
      <c r="M60" s="157"/>
      <c r="N60" s="157"/>
      <c r="O60" s="158"/>
      <c r="P60" s="158"/>
      <c r="Q60" s="158"/>
      <c r="R60" s="158"/>
      <c r="S60" s="157"/>
      <c r="T60" s="157"/>
      <c r="U60" s="157"/>
      <c r="V60" s="157"/>
      <c r="W60" s="157"/>
      <c r="X60" s="157"/>
      <c r="Y60" s="158"/>
      <c r="Z60" s="158"/>
      <c r="AA60" s="158"/>
      <c r="AB60" s="158"/>
    </row>
    <row r="61" spans="1:29" s="129" customFormat="1">
      <c r="A61" s="134" t="s">
        <v>136</v>
      </c>
      <c r="B61" s="221"/>
      <c r="C61" s="222"/>
      <c r="D61" s="155"/>
      <c r="E61" s="154"/>
      <c r="F61" s="154"/>
      <c r="G61" s="157"/>
      <c r="H61" s="157"/>
      <c r="I61" s="157"/>
      <c r="J61" s="157"/>
      <c r="K61" s="157"/>
      <c r="L61" s="157"/>
      <c r="M61" s="157"/>
      <c r="N61" s="157"/>
      <c r="O61" s="158"/>
      <c r="P61" s="158"/>
      <c r="Q61" s="158"/>
      <c r="R61" s="158"/>
      <c r="S61" s="157"/>
      <c r="T61" s="157"/>
      <c r="U61" s="157"/>
      <c r="V61" s="157"/>
      <c r="W61" s="157"/>
      <c r="X61" s="157"/>
      <c r="Y61" s="158"/>
      <c r="Z61" s="158"/>
      <c r="AA61" s="158"/>
      <c r="AB61" s="158"/>
    </row>
    <row r="62" spans="1:29">
      <c r="A62" s="134"/>
      <c r="B62" s="132"/>
      <c r="C62" s="132"/>
      <c r="D62" s="133"/>
      <c r="E62" s="230"/>
      <c r="F62" s="231"/>
      <c r="G62" s="231"/>
      <c r="H62" s="231"/>
      <c r="I62" s="231"/>
      <c r="J62" s="231"/>
      <c r="K62" s="231"/>
      <c r="L62" s="231"/>
      <c r="M62" s="231"/>
      <c r="N62" s="231"/>
      <c r="O62" s="232"/>
      <c r="P62" s="232"/>
      <c r="Q62" s="232"/>
      <c r="R62" s="233"/>
      <c r="S62" s="231"/>
      <c r="T62" s="231"/>
      <c r="U62" s="231"/>
      <c r="V62" s="231"/>
      <c r="W62" s="231"/>
      <c r="X62" s="231"/>
      <c r="Y62" s="232"/>
      <c r="Z62" s="232"/>
      <c r="AA62" s="232"/>
      <c r="AB62" s="233"/>
      <c r="AC62" s="129"/>
    </row>
    <row r="63" spans="1:29" s="129" customFormat="1">
      <c r="A63" s="134"/>
      <c r="B63" s="132"/>
      <c r="C63" s="132"/>
      <c r="D63" s="133"/>
      <c r="E63" s="52"/>
      <c r="F63" s="53"/>
      <c r="G63" s="53"/>
      <c r="H63" s="53"/>
      <c r="I63" s="53"/>
      <c r="J63" s="53"/>
      <c r="K63" s="53"/>
      <c r="L63" s="53"/>
      <c r="M63" s="53"/>
      <c r="N63" s="53"/>
      <c r="O63" s="54"/>
      <c r="P63" s="54"/>
      <c r="Q63" s="54"/>
      <c r="R63" s="55"/>
      <c r="S63" s="53"/>
      <c r="T63" s="53"/>
      <c r="U63" s="53"/>
      <c r="V63" s="53"/>
      <c r="W63" s="53"/>
      <c r="X63" s="53"/>
      <c r="Y63" s="54"/>
      <c r="Z63" s="54"/>
      <c r="AA63" s="54"/>
      <c r="AB63" s="55"/>
    </row>
    <row r="64" spans="1:29" s="129" customFormat="1">
      <c r="A64" s="134"/>
      <c r="B64" s="132"/>
      <c r="C64" s="132"/>
      <c r="D64" s="133"/>
      <c r="E64" s="52"/>
      <c r="F64" s="53"/>
      <c r="G64" s="53"/>
      <c r="H64" s="53"/>
      <c r="I64" s="53"/>
      <c r="J64" s="53"/>
      <c r="K64" s="53"/>
      <c r="L64" s="53"/>
      <c r="M64" s="53"/>
      <c r="N64" s="53"/>
      <c r="O64" s="54"/>
      <c r="P64" s="54"/>
      <c r="Q64" s="54"/>
      <c r="R64" s="55"/>
      <c r="S64" s="53"/>
      <c r="T64" s="53"/>
      <c r="U64" s="53"/>
      <c r="V64" s="53"/>
      <c r="W64" s="53"/>
      <c r="X64" s="53"/>
      <c r="Y64" s="54"/>
      <c r="Z64" s="54"/>
      <c r="AA64" s="54"/>
      <c r="AB64" s="55"/>
    </row>
    <row r="65" spans="1:28">
      <c r="A65" s="134"/>
      <c r="B65" s="24" t="s">
        <v>137</v>
      </c>
      <c r="C65" s="132"/>
      <c r="D65" s="24"/>
      <c r="E65" s="52"/>
      <c r="F65" s="53"/>
      <c r="G65" s="53"/>
      <c r="H65" s="53"/>
      <c r="I65" s="53"/>
      <c r="J65" s="53"/>
      <c r="K65" s="53"/>
      <c r="L65" s="53"/>
      <c r="M65" s="53"/>
      <c r="N65" s="53"/>
      <c r="O65" s="54"/>
      <c r="P65" s="54"/>
      <c r="Q65" s="54"/>
      <c r="R65" s="55"/>
      <c r="S65" s="53"/>
      <c r="T65" s="53"/>
      <c r="U65" s="53"/>
      <c r="V65" s="53"/>
      <c r="W65" s="53"/>
      <c r="X65" s="53"/>
      <c r="Y65" s="54"/>
      <c r="Z65" s="54"/>
      <c r="AA65" s="54"/>
      <c r="AB65" s="55"/>
    </row>
    <row r="66" spans="1:28">
      <c r="A66" s="134"/>
      <c r="B66" s="133" t="s">
        <v>104</v>
      </c>
      <c r="C66" s="132"/>
      <c r="D66" s="220" t="s">
        <v>92</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c r="A67" s="134" t="s">
        <v>138</v>
      </c>
      <c r="B67" s="347" t="s">
        <v>139</v>
      </c>
      <c r="C67" s="156"/>
      <c r="D67" s="159" t="s">
        <v>126</v>
      </c>
      <c r="E67" s="93">
        <v>0.5</v>
      </c>
      <c r="F67" s="93">
        <v>0.5</v>
      </c>
      <c r="G67" s="93">
        <v>0.5</v>
      </c>
      <c r="H67" s="93">
        <v>0.5</v>
      </c>
      <c r="I67" s="93">
        <v>0.5</v>
      </c>
      <c r="J67" s="93">
        <v>0.5</v>
      </c>
      <c r="K67" s="93">
        <v>0.5</v>
      </c>
      <c r="L67" s="93">
        <v>0.5</v>
      </c>
      <c r="M67" s="93">
        <v>0.5</v>
      </c>
      <c r="N67" s="93">
        <v>0.5</v>
      </c>
      <c r="O67" s="93">
        <v>0.5</v>
      </c>
      <c r="P67" s="93">
        <v>0.5</v>
      </c>
      <c r="Q67" s="93">
        <v>0.5</v>
      </c>
      <c r="R67" s="93">
        <v>0.5</v>
      </c>
      <c r="S67" s="93"/>
      <c r="T67" s="93"/>
      <c r="U67" s="93"/>
      <c r="V67" s="93"/>
      <c r="W67" s="93"/>
      <c r="X67" s="93"/>
      <c r="Y67" s="93"/>
      <c r="Z67" s="93"/>
      <c r="AA67" s="93"/>
      <c r="AB67" s="93"/>
    </row>
    <row r="68" spans="1:28">
      <c r="A68" s="134" t="s">
        <v>140</v>
      </c>
      <c r="B68" s="252"/>
      <c r="C68" s="156"/>
      <c r="D68" s="159"/>
      <c r="E68" s="166"/>
      <c r="F68" s="166"/>
      <c r="G68" s="157"/>
      <c r="H68" s="157"/>
      <c r="I68" s="157"/>
      <c r="J68" s="157"/>
      <c r="K68" s="157"/>
      <c r="L68" s="157"/>
      <c r="M68" s="157"/>
      <c r="N68" s="250"/>
      <c r="O68" s="158"/>
      <c r="P68" s="158"/>
      <c r="Q68" s="158"/>
      <c r="R68" s="158"/>
      <c r="S68" s="157"/>
      <c r="T68" s="157"/>
      <c r="U68" s="157"/>
      <c r="V68" s="157"/>
      <c r="W68" s="157"/>
      <c r="X68" s="250"/>
      <c r="Y68" s="158"/>
      <c r="Z68" s="158"/>
      <c r="AA68" s="158"/>
      <c r="AB68" s="158"/>
    </row>
    <row r="69" spans="1:28" s="129" customFormat="1">
      <c r="A69" s="134" t="s">
        <v>141</v>
      </c>
      <c r="B69" s="252"/>
      <c r="C69" s="156"/>
      <c r="D69" s="159"/>
      <c r="E69" s="166"/>
      <c r="F69" s="166"/>
      <c r="G69" s="157"/>
      <c r="H69" s="157"/>
      <c r="I69" s="157"/>
      <c r="J69" s="157"/>
      <c r="K69" s="157"/>
      <c r="L69" s="157"/>
      <c r="M69" s="157"/>
      <c r="N69" s="250"/>
      <c r="O69" s="158"/>
      <c r="P69" s="158"/>
      <c r="Q69" s="158"/>
      <c r="R69" s="158"/>
      <c r="S69" s="157"/>
      <c r="T69" s="157"/>
      <c r="U69" s="157"/>
      <c r="V69" s="157"/>
      <c r="W69" s="157"/>
      <c r="X69" s="250"/>
      <c r="Y69" s="158"/>
      <c r="Z69" s="158"/>
      <c r="AA69" s="158"/>
      <c r="AB69" s="158"/>
    </row>
    <row r="70" spans="1:28" s="129" customFormat="1">
      <c r="A70" s="134" t="s">
        <v>142</v>
      </c>
      <c r="B70" s="252"/>
      <c r="C70" s="156"/>
      <c r="D70" s="159"/>
      <c r="E70" s="166"/>
      <c r="F70" s="166"/>
      <c r="G70" s="157"/>
      <c r="H70" s="157"/>
      <c r="I70" s="157"/>
      <c r="J70" s="157"/>
      <c r="K70" s="157"/>
      <c r="L70" s="157"/>
      <c r="M70" s="157"/>
      <c r="N70" s="250"/>
      <c r="O70" s="158"/>
      <c r="P70" s="158"/>
      <c r="Q70" s="158"/>
      <c r="R70" s="158"/>
      <c r="S70" s="157"/>
      <c r="T70" s="157"/>
      <c r="U70" s="157"/>
      <c r="V70" s="157"/>
      <c r="W70" s="157"/>
      <c r="X70" s="250"/>
      <c r="Y70" s="158"/>
      <c r="Z70" s="158"/>
      <c r="AA70" s="158"/>
      <c r="AB70" s="158"/>
    </row>
    <row r="71" spans="1:28">
      <c r="A71" s="134" t="s">
        <v>143</v>
      </c>
      <c r="B71" s="252"/>
      <c r="C71" s="156"/>
      <c r="D71" s="159"/>
      <c r="E71" s="166"/>
      <c r="F71" s="166"/>
      <c r="G71" s="157"/>
      <c r="H71" s="157"/>
      <c r="I71" s="157"/>
      <c r="J71" s="157"/>
      <c r="K71" s="157"/>
      <c r="L71" s="157"/>
      <c r="M71" s="157"/>
      <c r="N71" s="250"/>
      <c r="O71" s="158"/>
      <c r="P71" s="158"/>
      <c r="Q71" s="158"/>
      <c r="R71" s="158"/>
      <c r="S71" s="157"/>
      <c r="T71" s="157"/>
      <c r="U71" s="157"/>
      <c r="V71" s="157"/>
      <c r="W71" s="157"/>
      <c r="X71" s="250"/>
      <c r="Y71" s="158"/>
      <c r="Z71" s="158"/>
      <c r="AA71" s="158"/>
      <c r="AB71" s="158"/>
    </row>
    <row r="72" spans="1:28">
      <c r="A72" s="134" t="s">
        <v>144</v>
      </c>
      <c r="B72" s="253"/>
      <c r="C72" s="229"/>
      <c r="D72" s="159"/>
      <c r="E72" s="254"/>
      <c r="F72" s="254"/>
      <c r="G72" s="205"/>
      <c r="H72" s="205"/>
      <c r="I72" s="205"/>
      <c r="J72" s="205"/>
      <c r="K72" s="205"/>
      <c r="L72" s="205"/>
      <c r="M72" s="205"/>
      <c r="N72" s="255"/>
      <c r="O72" s="228"/>
      <c r="P72" s="228"/>
      <c r="Q72" s="228"/>
      <c r="R72" s="228"/>
      <c r="S72" s="205"/>
      <c r="T72" s="205"/>
      <c r="U72" s="205"/>
      <c r="V72" s="205"/>
      <c r="W72" s="205"/>
      <c r="X72" s="255"/>
      <c r="Y72" s="228"/>
      <c r="Z72" s="228"/>
      <c r="AA72" s="228"/>
      <c r="AB72" s="228"/>
    </row>
    <row r="73" spans="1:28">
      <c r="A73" s="134"/>
      <c r="B73" s="239"/>
      <c r="C73" s="240"/>
      <c r="D73" s="241"/>
      <c r="E73" s="241"/>
      <c r="F73" s="241"/>
      <c r="G73" s="242"/>
      <c r="H73" s="242"/>
      <c r="I73" s="242"/>
      <c r="J73" s="242"/>
      <c r="K73" s="242"/>
      <c r="L73" s="242"/>
      <c r="M73" s="242"/>
      <c r="N73" s="242"/>
      <c r="O73" s="243"/>
      <c r="P73" s="243"/>
      <c r="Q73" s="243"/>
      <c r="R73" s="244"/>
      <c r="S73" s="242"/>
      <c r="T73" s="242"/>
      <c r="U73" s="242"/>
      <c r="V73" s="242"/>
      <c r="W73" s="242"/>
      <c r="X73" s="242"/>
      <c r="Y73" s="243"/>
      <c r="Z73" s="243"/>
      <c r="AA73" s="243"/>
      <c r="AB73" s="244"/>
    </row>
    <row r="74" spans="1:28" ht="31.5">
      <c r="A74" s="134">
        <v>12</v>
      </c>
      <c r="B74" s="98" t="s">
        <v>145</v>
      </c>
      <c r="C74" s="99"/>
      <c r="D74" s="100"/>
      <c r="E74" s="182">
        <f t="shared" ref="E74:AB74" si="10">SUM(E48:E61,E67:E72)</f>
        <v>70.942105263157885</v>
      </c>
      <c r="F74" s="182">
        <f t="shared" si="10"/>
        <v>70.942105263157885</v>
      </c>
      <c r="G74" s="101">
        <f t="shared" si="10"/>
        <v>70.942105263157885</v>
      </c>
      <c r="H74" s="101">
        <f t="shared" si="10"/>
        <v>70.942105263157885</v>
      </c>
      <c r="I74" s="101">
        <f t="shared" si="10"/>
        <v>70.942105263157885</v>
      </c>
      <c r="J74" s="101">
        <f t="shared" si="10"/>
        <v>70.942105263157885</v>
      </c>
      <c r="K74" s="101">
        <f t="shared" si="10"/>
        <v>70.942105263157885</v>
      </c>
      <c r="L74" s="101">
        <f t="shared" si="10"/>
        <v>70.942105263157885</v>
      </c>
      <c r="M74" s="101">
        <f t="shared" si="10"/>
        <v>70.942105263157885</v>
      </c>
      <c r="N74" s="101">
        <f t="shared" si="10"/>
        <v>70.942105263157885</v>
      </c>
      <c r="O74" s="101">
        <f t="shared" si="10"/>
        <v>70.942105263157885</v>
      </c>
      <c r="P74" s="101">
        <f t="shared" si="10"/>
        <v>70.942105263157885</v>
      </c>
      <c r="Q74" s="101">
        <f t="shared" si="10"/>
        <v>70.942105263157885</v>
      </c>
      <c r="R74" s="101">
        <f t="shared" si="10"/>
        <v>70.942105263157885</v>
      </c>
      <c r="S74" s="101">
        <f t="shared" si="10"/>
        <v>70.442105263157885</v>
      </c>
      <c r="T74" s="101">
        <f t="shared" si="10"/>
        <v>70.442105263157885</v>
      </c>
      <c r="U74" s="101">
        <f t="shared" si="10"/>
        <v>70.442105263157885</v>
      </c>
      <c r="V74" s="101">
        <f t="shared" si="10"/>
        <v>70.442105263157885</v>
      </c>
      <c r="W74" s="101">
        <f t="shared" si="10"/>
        <v>70.442105263157885</v>
      </c>
      <c r="X74" s="101">
        <f t="shared" si="10"/>
        <v>70.442105263157885</v>
      </c>
      <c r="Y74" s="101">
        <f t="shared" si="10"/>
        <v>70.442105263157885</v>
      </c>
      <c r="Z74" s="101">
        <f t="shared" si="10"/>
        <v>70.442105263157885</v>
      </c>
      <c r="AA74" s="101">
        <f t="shared" si="10"/>
        <v>70.442105263157885</v>
      </c>
      <c r="AB74" s="101">
        <f t="shared" si="10"/>
        <v>70.442105263157885</v>
      </c>
    </row>
    <row r="75" spans="1:28" s="2" customFormat="1">
      <c r="A75" s="135"/>
      <c r="B75" s="90"/>
      <c r="C75" s="87"/>
      <c r="D75" s="86"/>
      <c r="E75" s="57"/>
      <c r="F75" s="57"/>
      <c r="G75" s="57"/>
      <c r="H75" s="57"/>
      <c r="I75" s="57"/>
      <c r="J75" s="57"/>
      <c r="K75" s="57"/>
      <c r="L75" s="57"/>
      <c r="M75" s="57"/>
      <c r="N75" s="57"/>
      <c r="O75" s="57"/>
      <c r="P75" s="57"/>
      <c r="Q75" s="57"/>
      <c r="R75" s="91"/>
      <c r="S75" s="57"/>
      <c r="T75" s="57"/>
      <c r="U75" s="57"/>
      <c r="V75" s="57"/>
      <c r="W75" s="57"/>
      <c r="X75" s="57"/>
      <c r="Y75" s="57"/>
      <c r="Z75" s="57"/>
      <c r="AA75" s="57"/>
      <c r="AB75" s="91"/>
    </row>
    <row r="76" spans="1:28" ht="15" customHeight="1">
      <c r="A76" s="134">
        <v>13</v>
      </c>
      <c r="B76" s="256" t="s">
        <v>146</v>
      </c>
      <c r="C76" s="146"/>
      <c r="D76" s="147"/>
      <c r="E76" s="195">
        <f t="shared" ref="E76:AB76" si="11">E74+E44</f>
        <v>239.49999999999997</v>
      </c>
      <c r="F76" s="195">
        <f t="shared" si="11"/>
        <v>239.49999999999997</v>
      </c>
      <c r="G76" s="148">
        <f t="shared" si="11"/>
        <v>239.49999999999997</v>
      </c>
      <c r="H76" s="148">
        <f t="shared" si="11"/>
        <v>239.49999999999997</v>
      </c>
      <c r="I76" s="148">
        <f t="shared" si="11"/>
        <v>239.49999999999997</v>
      </c>
      <c r="J76" s="148">
        <f t="shared" si="11"/>
        <v>239.49999999999997</v>
      </c>
      <c r="K76" s="148">
        <f t="shared" si="11"/>
        <v>239.49999999999997</v>
      </c>
      <c r="L76" s="148">
        <f t="shared" si="11"/>
        <v>239.49999999999997</v>
      </c>
      <c r="M76" s="148">
        <f t="shared" si="11"/>
        <v>239.49999999999997</v>
      </c>
      <c r="N76" s="148">
        <f t="shared" si="11"/>
        <v>239.49999999999997</v>
      </c>
      <c r="O76" s="148">
        <f t="shared" si="11"/>
        <v>239.49999999999997</v>
      </c>
      <c r="P76" s="148">
        <f t="shared" si="11"/>
        <v>239.49999999999997</v>
      </c>
      <c r="Q76" s="148">
        <f t="shared" si="11"/>
        <v>239.49999999999997</v>
      </c>
      <c r="R76" s="148">
        <f t="shared" si="11"/>
        <v>239.49999999999997</v>
      </c>
      <c r="S76" s="148">
        <f t="shared" si="11"/>
        <v>238.99999999999997</v>
      </c>
      <c r="T76" s="148">
        <f t="shared" si="11"/>
        <v>238.99999999999997</v>
      </c>
      <c r="U76" s="148">
        <f t="shared" si="11"/>
        <v>238.99999999999997</v>
      </c>
      <c r="V76" s="148">
        <f t="shared" si="11"/>
        <v>238.99999999999997</v>
      </c>
      <c r="W76" s="148">
        <f t="shared" si="11"/>
        <v>238.99999999999997</v>
      </c>
      <c r="X76" s="148">
        <f t="shared" si="11"/>
        <v>238.99999999999997</v>
      </c>
      <c r="Y76" s="148">
        <f t="shared" si="11"/>
        <v>238.99999999999997</v>
      </c>
      <c r="Z76" s="148">
        <f t="shared" si="11"/>
        <v>238.99999999999997</v>
      </c>
      <c r="AA76" s="148">
        <f t="shared" si="11"/>
        <v>238.99999999999997</v>
      </c>
      <c r="AB76" s="148">
        <f t="shared" si="11"/>
        <v>238.99999999999997</v>
      </c>
    </row>
    <row r="77" spans="1:28" ht="15" customHeight="1">
      <c r="A77" s="134"/>
      <c r="B77" s="61"/>
      <c r="C77" s="62"/>
      <c r="D77" s="49"/>
      <c r="E77" s="49"/>
      <c r="F77" s="49"/>
      <c r="G77" s="46"/>
      <c r="H77" s="46"/>
      <c r="I77" s="46"/>
      <c r="J77" s="46"/>
      <c r="K77" s="46"/>
      <c r="L77" s="46"/>
      <c r="M77" s="46"/>
      <c r="N77" s="46"/>
      <c r="O77" s="46"/>
      <c r="P77" s="46"/>
      <c r="Q77" s="46"/>
      <c r="R77" s="46"/>
      <c r="S77" s="46"/>
      <c r="T77" s="46"/>
      <c r="U77" s="46"/>
      <c r="V77" s="46"/>
      <c r="W77" s="46"/>
      <c r="X77" s="46"/>
      <c r="Y77" s="46"/>
      <c r="Z77" s="46"/>
      <c r="AA77" s="46"/>
      <c r="AB77" s="46"/>
    </row>
    <row r="78" spans="1:28" s="33" customFormat="1" ht="15" customHeight="1">
      <c r="A78" s="76"/>
      <c r="B78" s="139" t="s">
        <v>147</v>
      </c>
      <c r="C78" s="32"/>
      <c r="D78" s="49"/>
      <c r="E78" s="49"/>
      <c r="F78" s="49"/>
      <c r="G78" s="50"/>
      <c r="H78" s="50"/>
      <c r="I78" s="50"/>
      <c r="J78" s="50"/>
      <c r="K78" s="50"/>
      <c r="L78" s="50"/>
      <c r="M78" s="50"/>
      <c r="N78" s="50"/>
      <c r="O78" s="47"/>
      <c r="P78" s="47"/>
      <c r="Q78" s="47"/>
      <c r="R78" s="47"/>
      <c r="S78" s="50"/>
      <c r="T78" s="50"/>
      <c r="U78" s="50"/>
      <c r="V78" s="50"/>
      <c r="W78" s="50"/>
      <c r="X78" s="50"/>
      <c r="Y78" s="47"/>
      <c r="Z78" s="47"/>
      <c r="AA78" s="47"/>
      <c r="AB78" s="47"/>
    </row>
    <row r="79" spans="1:28" ht="15" customHeight="1">
      <c r="A79" s="134"/>
      <c r="B79" s="24" t="s">
        <v>148</v>
      </c>
      <c r="C79" s="27"/>
      <c r="D79" s="49"/>
      <c r="E79" s="49"/>
      <c r="F79" s="49"/>
      <c r="G79" s="50"/>
      <c r="H79" s="50"/>
      <c r="I79" s="50"/>
      <c r="J79" s="50"/>
      <c r="K79" s="50"/>
      <c r="L79" s="50"/>
      <c r="M79" s="50"/>
      <c r="N79" s="50"/>
      <c r="O79" s="47"/>
      <c r="P79" s="47"/>
      <c r="Q79" s="47"/>
      <c r="R79" s="47"/>
      <c r="S79" s="50"/>
      <c r="T79" s="50"/>
      <c r="U79" s="50"/>
      <c r="V79" s="50"/>
      <c r="W79" s="50"/>
      <c r="X79" s="50"/>
      <c r="Y79" s="47"/>
      <c r="Z79" s="47"/>
      <c r="AA79" s="47"/>
      <c r="AB79" s="47"/>
    </row>
    <row r="80" spans="1:28">
      <c r="A80" s="134"/>
      <c r="B80" s="133" t="s">
        <v>149</v>
      </c>
      <c r="C80" s="26"/>
      <c r="D80" s="220" t="s">
        <v>92</v>
      </c>
      <c r="E80" s="191" t="s">
        <v>52</v>
      </c>
      <c r="F80" s="191" t="s">
        <v>53</v>
      </c>
      <c r="G80" s="191" t="s">
        <v>54</v>
      </c>
      <c r="H80" s="191" t="s">
        <v>55</v>
      </c>
      <c r="I80" s="191" t="s">
        <v>56</v>
      </c>
      <c r="J80" s="191" t="s">
        <v>57</v>
      </c>
      <c r="K80" s="191" t="s">
        <v>58</v>
      </c>
      <c r="L80" s="191" t="s">
        <v>59</v>
      </c>
      <c r="M80" s="191" t="s">
        <v>60</v>
      </c>
      <c r="N80" s="191" t="s">
        <v>61</v>
      </c>
      <c r="O80" s="191" t="s">
        <v>62</v>
      </c>
      <c r="P80" s="191" t="s">
        <v>63</v>
      </c>
      <c r="Q80" s="191" t="s">
        <v>64</v>
      </c>
      <c r="R80" s="191" t="s">
        <v>65</v>
      </c>
      <c r="S80" s="191" t="s">
        <v>66</v>
      </c>
      <c r="T80" s="191" t="s">
        <v>67</v>
      </c>
      <c r="U80" s="191" t="s">
        <v>68</v>
      </c>
      <c r="V80" s="191" t="s">
        <v>69</v>
      </c>
      <c r="W80" s="191" t="s">
        <v>70</v>
      </c>
      <c r="X80" s="191" t="s">
        <v>71</v>
      </c>
      <c r="Y80" s="191" t="s">
        <v>72</v>
      </c>
      <c r="Z80" s="191" t="s">
        <v>73</v>
      </c>
      <c r="AA80" s="191" t="s">
        <v>74</v>
      </c>
      <c r="AB80" s="191" t="s">
        <v>75</v>
      </c>
    </row>
    <row r="81" spans="1:28" s="2" customFormat="1">
      <c r="A81" s="135" t="s">
        <v>150</v>
      </c>
      <c r="B81" s="392" t="s">
        <v>151</v>
      </c>
      <c r="C81" s="258"/>
      <c r="D81" s="155" t="s">
        <v>152</v>
      </c>
      <c r="E81" s="259"/>
      <c r="F81" s="259"/>
      <c r="G81" s="157"/>
      <c r="H81" s="157"/>
      <c r="I81" s="157"/>
      <c r="J81" s="157">
        <v>63</v>
      </c>
      <c r="K81" s="157">
        <v>63</v>
      </c>
      <c r="L81" s="157">
        <v>63</v>
      </c>
      <c r="M81" s="157">
        <v>63</v>
      </c>
      <c r="N81" s="157">
        <v>63</v>
      </c>
      <c r="O81" s="157">
        <v>63</v>
      </c>
      <c r="P81" s="157">
        <v>63</v>
      </c>
      <c r="Q81" s="157">
        <v>63</v>
      </c>
      <c r="R81" s="157">
        <v>63</v>
      </c>
      <c r="S81" s="157">
        <v>63</v>
      </c>
      <c r="T81" s="157">
        <v>63</v>
      </c>
      <c r="U81" s="157">
        <v>63</v>
      </c>
      <c r="V81" s="157">
        <v>63</v>
      </c>
      <c r="W81" s="157">
        <v>63</v>
      </c>
      <c r="X81" s="157">
        <v>63</v>
      </c>
      <c r="Y81" s="157">
        <v>63</v>
      </c>
      <c r="Z81" s="157">
        <v>63</v>
      </c>
      <c r="AA81" s="157">
        <v>63</v>
      </c>
      <c r="AB81" s="157">
        <v>63</v>
      </c>
    </row>
    <row r="82" spans="1:28" s="2" customFormat="1">
      <c r="A82" s="135" t="s">
        <v>153</v>
      </c>
      <c r="B82" s="260"/>
      <c r="C82" s="261"/>
      <c r="D82" s="155"/>
      <c r="E82" s="259"/>
      <c r="F82" s="259"/>
      <c r="G82" s="157"/>
      <c r="H82" s="157"/>
      <c r="I82" s="157"/>
      <c r="J82" s="157"/>
      <c r="K82" s="157"/>
      <c r="L82" s="157"/>
      <c r="M82" s="157"/>
      <c r="N82" s="250"/>
      <c r="O82" s="158"/>
      <c r="P82" s="158"/>
      <c r="Q82" s="158"/>
      <c r="R82" s="158"/>
      <c r="S82" s="157"/>
      <c r="T82" s="157"/>
      <c r="U82" s="157"/>
      <c r="V82" s="157"/>
      <c r="W82" s="157"/>
      <c r="X82" s="250"/>
      <c r="Y82" s="158"/>
      <c r="Z82" s="158"/>
      <c r="AA82" s="158"/>
      <c r="AB82" s="158"/>
    </row>
    <row r="83" spans="1:28" s="2" customFormat="1">
      <c r="A83" s="135" t="s">
        <v>154</v>
      </c>
      <c r="B83" s="260"/>
      <c r="C83" s="261"/>
      <c r="D83" s="155"/>
      <c r="E83" s="259"/>
      <c r="F83" s="259"/>
      <c r="G83" s="157"/>
      <c r="H83" s="157"/>
      <c r="I83" s="157"/>
      <c r="J83" s="157"/>
      <c r="K83" s="157"/>
      <c r="L83" s="157"/>
      <c r="M83" s="157"/>
      <c r="N83" s="157"/>
      <c r="O83" s="158"/>
      <c r="P83" s="158"/>
      <c r="Q83" s="158"/>
      <c r="R83" s="158"/>
      <c r="S83" s="157"/>
      <c r="T83" s="157"/>
      <c r="U83" s="157"/>
      <c r="V83" s="157"/>
      <c r="W83" s="157"/>
      <c r="X83" s="157"/>
      <c r="Y83" s="158"/>
      <c r="Z83" s="158"/>
      <c r="AA83" s="158"/>
      <c r="AB83" s="158"/>
    </row>
    <row r="84" spans="1:28" s="2" customFormat="1">
      <c r="A84" s="135" t="s">
        <v>155</v>
      </c>
      <c r="B84" s="260"/>
      <c r="C84" s="261"/>
      <c r="D84" s="155"/>
      <c r="E84" s="259"/>
      <c r="F84" s="259"/>
      <c r="G84" s="157"/>
      <c r="H84" s="157"/>
      <c r="I84" s="157"/>
      <c r="J84" s="157"/>
      <c r="K84" s="157"/>
      <c r="L84" s="157"/>
      <c r="M84" s="157"/>
      <c r="N84" s="157"/>
      <c r="O84" s="158"/>
      <c r="P84" s="158"/>
      <c r="Q84" s="158"/>
      <c r="R84" s="158"/>
      <c r="S84" s="157"/>
      <c r="T84" s="157"/>
      <c r="U84" s="157"/>
      <c r="V84" s="157"/>
      <c r="W84" s="157"/>
      <c r="X84" s="157"/>
      <c r="Y84" s="158"/>
      <c r="Z84" s="158"/>
      <c r="AA84" s="158"/>
      <c r="AB84" s="158"/>
    </row>
    <row r="85" spans="1:28" s="2" customFormat="1">
      <c r="A85" s="134" t="s">
        <v>156</v>
      </c>
      <c r="B85" s="260"/>
      <c r="C85" s="261"/>
      <c r="D85" s="262"/>
      <c r="E85" s="259"/>
      <c r="F85" s="259"/>
      <c r="G85" s="205"/>
      <c r="H85" s="205"/>
      <c r="I85" s="205"/>
      <c r="J85" s="205"/>
      <c r="K85" s="205"/>
      <c r="L85" s="205"/>
      <c r="M85" s="205"/>
      <c r="N85" s="205"/>
      <c r="O85" s="228"/>
      <c r="P85" s="228"/>
      <c r="Q85" s="228"/>
      <c r="R85" s="228"/>
      <c r="S85" s="205"/>
      <c r="T85" s="205"/>
      <c r="U85" s="205"/>
      <c r="V85" s="205"/>
      <c r="W85" s="205"/>
      <c r="X85" s="205"/>
      <c r="Y85" s="228"/>
      <c r="Z85" s="228"/>
      <c r="AA85" s="228"/>
      <c r="AB85" s="228"/>
    </row>
    <row r="86" spans="1:28" s="2" customFormat="1">
      <c r="A86" s="135" t="s">
        <v>157</v>
      </c>
      <c r="B86" s="260"/>
      <c r="C86" s="261"/>
      <c r="D86" s="262"/>
      <c r="E86" s="259"/>
      <c r="F86" s="259"/>
      <c r="G86" s="205"/>
      <c r="H86" s="205"/>
      <c r="I86" s="205"/>
      <c r="J86" s="205"/>
      <c r="K86" s="205"/>
      <c r="L86" s="205"/>
      <c r="M86" s="205"/>
      <c r="N86" s="205"/>
      <c r="O86" s="228"/>
      <c r="P86" s="228"/>
      <c r="Q86" s="228"/>
      <c r="R86" s="228"/>
      <c r="S86" s="205"/>
      <c r="T86" s="205"/>
      <c r="U86" s="205"/>
      <c r="V86" s="205"/>
      <c r="W86" s="205"/>
      <c r="X86" s="205"/>
      <c r="Y86" s="228"/>
      <c r="Z86" s="228"/>
      <c r="AA86" s="228"/>
      <c r="AB86" s="228"/>
    </row>
    <row r="87" spans="1:28" s="2" customFormat="1">
      <c r="A87" s="135" t="s">
        <v>158</v>
      </c>
      <c r="B87" s="260"/>
      <c r="C87" s="261"/>
      <c r="D87" s="262"/>
      <c r="E87" s="259"/>
      <c r="F87" s="259"/>
      <c r="G87" s="205"/>
      <c r="H87" s="205"/>
      <c r="I87" s="205"/>
      <c r="J87" s="205"/>
      <c r="K87" s="205"/>
      <c r="L87" s="205"/>
      <c r="M87" s="205"/>
      <c r="N87" s="205"/>
      <c r="O87" s="228"/>
      <c r="P87" s="228"/>
      <c r="Q87" s="228"/>
      <c r="R87" s="228"/>
      <c r="S87" s="205"/>
      <c r="T87" s="205"/>
      <c r="U87" s="205"/>
      <c r="V87" s="205"/>
      <c r="W87" s="205"/>
      <c r="X87" s="205"/>
      <c r="Y87" s="228"/>
      <c r="Z87" s="228"/>
      <c r="AA87" s="228"/>
      <c r="AB87" s="228"/>
    </row>
    <row r="88" spans="1:28" s="2" customFormat="1">
      <c r="A88" s="135" t="s">
        <v>159</v>
      </c>
      <c r="B88" s="260"/>
      <c r="C88" s="261"/>
      <c r="D88" s="262"/>
      <c r="E88" s="259"/>
      <c r="F88" s="259"/>
      <c r="G88" s="205"/>
      <c r="H88" s="205"/>
      <c r="I88" s="205"/>
      <c r="J88" s="205"/>
      <c r="K88" s="205"/>
      <c r="L88" s="205"/>
      <c r="M88" s="205"/>
      <c r="N88" s="205"/>
      <c r="O88" s="228"/>
      <c r="P88" s="228"/>
      <c r="Q88" s="228"/>
      <c r="R88" s="228"/>
      <c r="S88" s="205"/>
      <c r="T88" s="205"/>
      <c r="U88" s="205"/>
      <c r="V88" s="205"/>
      <c r="W88" s="205"/>
      <c r="X88" s="205"/>
      <c r="Y88" s="228"/>
      <c r="Z88" s="228"/>
      <c r="AA88" s="228"/>
      <c r="AB88" s="228"/>
    </row>
    <row r="89" spans="1:28" s="2" customFormat="1">
      <c r="A89" s="135" t="s">
        <v>160</v>
      </c>
      <c r="B89" s="260"/>
      <c r="C89" s="261"/>
      <c r="D89" s="262"/>
      <c r="E89" s="259"/>
      <c r="F89" s="259"/>
      <c r="G89" s="205"/>
      <c r="H89" s="205"/>
      <c r="I89" s="205"/>
      <c r="J89" s="205"/>
      <c r="K89" s="205"/>
      <c r="L89" s="205"/>
      <c r="M89" s="205"/>
      <c r="N89" s="205"/>
      <c r="O89" s="228"/>
      <c r="P89" s="228"/>
      <c r="Q89" s="228"/>
      <c r="R89" s="228"/>
      <c r="S89" s="205"/>
      <c r="T89" s="205"/>
      <c r="U89" s="205"/>
      <c r="V89" s="205"/>
      <c r="W89" s="205"/>
      <c r="X89" s="205"/>
      <c r="Y89" s="228"/>
      <c r="Z89" s="228"/>
      <c r="AA89" s="228"/>
      <c r="AB89" s="228"/>
    </row>
    <row r="90" spans="1:28" s="2" customFormat="1">
      <c r="A90" s="135" t="s">
        <v>161</v>
      </c>
      <c r="B90" s="260"/>
      <c r="C90" s="261"/>
      <c r="D90" s="262"/>
      <c r="E90" s="259"/>
      <c r="F90" s="259"/>
      <c r="G90" s="205"/>
      <c r="H90" s="205"/>
      <c r="I90" s="205"/>
      <c r="J90" s="205"/>
      <c r="K90" s="205"/>
      <c r="L90" s="205"/>
      <c r="M90" s="205"/>
      <c r="N90" s="205"/>
      <c r="O90" s="228"/>
      <c r="P90" s="228"/>
      <c r="Q90" s="228"/>
      <c r="R90" s="228"/>
      <c r="S90" s="205"/>
      <c r="T90" s="205"/>
      <c r="U90" s="205"/>
      <c r="V90" s="205"/>
      <c r="W90" s="205"/>
      <c r="X90" s="205"/>
      <c r="Y90" s="228"/>
      <c r="Z90" s="228"/>
      <c r="AA90" s="228"/>
      <c r="AB90" s="228"/>
    </row>
    <row r="91" spans="1:28" s="2" customFormat="1">
      <c r="A91" s="135" t="s">
        <v>162</v>
      </c>
      <c r="B91" s="260"/>
      <c r="C91" s="261"/>
      <c r="D91" s="262"/>
      <c r="E91" s="259"/>
      <c r="F91" s="259"/>
      <c r="G91" s="205"/>
      <c r="H91" s="205"/>
      <c r="I91" s="205"/>
      <c r="J91" s="205"/>
      <c r="K91" s="205"/>
      <c r="L91" s="205"/>
      <c r="M91" s="205"/>
      <c r="N91" s="205"/>
      <c r="O91" s="228"/>
      <c r="P91" s="228"/>
      <c r="Q91" s="228"/>
      <c r="R91" s="228"/>
      <c r="S91" s="205"/>
      <c r="T91" s="205"/>
      <c r="U91" s="205"/>
      <c r="V91" s="205"/>
      <c r="W91" s="205"/>
      <c r="X91" s="205"/>
      <c r="Y91" s="228"/>
      <c r="Z91" s="228"/>
      <c r="AA91" s="228"/>
      <c r="AB91" s="228"/>
    </row>
    <row r="92" spans="1:28" s="2" customFormat="1">
      <c r="A92" s="135" t="s">
        <v>163</v>
      </c>
      <c r="B92" s="260"/>
      <c r="C92" s="261"/>
      <c r="D92" s="262"/>
      <c r="E92" s="259"/>
      <c r="F92" s="259"/>
      <c r="G92" s="205"/>
      <c r="H92" s="205"/>
      <c r="I92" s="205"/>
      <c r="J92" s="205"/>
      <c r="K92" s="205"/>
      <c r="L92" s="205"/>
      <c r="M92" s="205"/>
      <c r="N92" s="205"/>
      <c r="O92" s="228"/>
      <c r="P92" s="228"/>
      <c r="Q92" s="228"/>
      <c r="R92" s="228"/>
      <c r="S92" s="205"/>
      <c r="T92" s="205"/>
      <c r="U92" s="205"/>
      <c r="V92" s="205"/>
      <c r="W92" s="205"/>
      <c r="X92" s="205"/>
      <c r="Y92" s="228"/>
      <c r="Z92" s="228"/>
      <c r="AA92" s="228"/>
      <c r="AB92" s="228"/>
    </row>
    <row r="93" spans="1:28" s="2" customFormat="1">
      <c r="A93" s="135" t="s">
        <v>164</v>
      </c>
      <c r="B93" s="260"/>
      <c r="C93" s="261"/>
      <c r="D93" s="262"/>
      <c r="E93" s="259"/>
      <c r="F93" s="259"/>
      <c r="G93" s="205"/>
      <c r="H93" s="205"/>
      <c r="I93" s="205"/>
      <c r="J93" s="205"/>
      <c r="K93" s="205"/>
      <c r="L93" s="205"/>
      <c r="M93" s="205"/>
      <c r="N93" s="205"/>
      <c r="O93" s="228"/>
      <c r="P93" s="228"/>
      <c r="Q93" s="228"/>
      <c r="R93" s="228"/>
      <c r="S93" s="205"/>
      <c r="T93" s="205"/>
      <c r="U93" s="205"/>
      <c r="V93" s="205"/>
      <c r="W93" s="205"/>
      <c r="X93" s="205"/>
      <c r="Y93" s="228"/>
      <c r="Z93" s="228"/>
      <c r="AA93" s="228"/>
      <c r="AB93" s="228"/>
    </row>
    <row r="94" spans="1:28">
      <c r="A94" s="137" t="s">
        <v>165</v>
      </c>
      <c r="B94" s="221"/>
      <c r="C94" s="261"/>
      <c r="D94" s="262"/>
      <c r="E94" s="259"/>
      <c r="F94" s="259"/>
      <c r="G94" s="205"/>
      <c r="H94" s="205"/>
      <c r="I94" s="205"/>
      <c r="J94" s="205"/>
      <c r="K94" s="205"/>
      <c r="L94" s="205"/>
      <c r="M94" s="205"/>
      <c r="N94" s="205"/>
      <c r="O94" s="228"/>
      <c r="P94" s="228"/>
      <c r="Q94" s="228"/>
      <c r="R94" s="228"/>
      <c r="S94" s="205"/>
      <c r="T94" s="205"/>
      <c r="U94" s="205"/>
      <c r="V94" s="205"/>
      <c r="W94" s="205"/>
      <c r="X94" s="205"/>
      <c r="Y94" s="228"/>
      <c r="Z94" s="228"/>
      <c r="AA94" s="228"/>
      <c r="AB94" s="228"/>
    </row>
    <row r="95" spans="1:28" ht="31.5">
      <c r="A95" s="134">
        <v>14</v>
      </c>
      <c r="B95" s="245" t="s">
        <v>166</v>
      </c>
      <c r="C95" s="261"/>
      <c r="D95" s="263"/>
      <c r="E95" s="248">
        <f>SUM(E81:E94)</f>
        <v>0</v>
      </c>
      <c r="F95" s="248">
        <f>SUM(F81:F94)</f>
        <v>0</v>
      </c>
      <c r="G95" s="151">
        <f t="shared" ref="G95:R95" si="12">SUM(G81:G94)</f>
        <v>0</v>
      </c>
      <c r="H95" s="151">
        <f t="shared" si="12"/>
        <v>0</v>
      </c>
      <c r="I95" s="151">
        <f t="shared" si="12"/>
        <v>0</v>
      </c>
      <c r="J95" s="151">
        <f t="shared" si="12"/>
        <v>63</v>
      </c>
      <c r="K95" s="151">
        <f t="shared" si="12"/>
        <v>63</v>
      </c>
      <c r="L95" s="151">
        <f t="shared" si="12"/>
        <v>63</v>
      </c>
      <c r="M95" s="151">
        <f t="shared" si="12"/>
        <v>63</v>
      </c>
      <c r="N95" s="151">
        <f t="shared" si="12"/>
        <v>63</v>
      </c>
      <c r="O95" s="151">
        <f t="shared" si="12"/>
        <v>63</v>
      </c>
      <c r="P95" s="151">
        <f t="shared" si="12"/>
        <v>63</v>
      </c>
      <c r="Q95" s="151">
        <f t="shared" si="12"/>
        <v>63</v>
      </c>
      <c r="R95" s="151">
        <f t="shared" si="12"/>
        <v>63</v>
      </c>
      <c r="S95" s="151">
        <f t="shared" ref="S95:AB95" si="13">SUM(S81:S94)</f>
        <v>63</v>
      </c>
      <c r="T95" s="151">
        <f t="shared" si="13"/>
        <v>63</v>
      </c>
      <c r="U95" s="151">
        <f t="shared" si="13"/>
        <v>63</v>
      </c>
      <c r="V95" s="151">
        <f t="shared" si="13"/>
        <v>63</v>
      </c>
      <c r="W95" s="151">
        <f t="shared" si="13"/>
        <v>63</v>
      </c>
      <c r="X95" s="151">
        <f t="shared" si="13"/>
        <v>63</v>
      </c>
      <c r="Y95" s="151">
        <f t="shared" si="13"/>
        <v>63</v>
      </c>
      <c r="Z95" s="151">
        <f t="shared" si="13"/>
        <v>63</v>
      </c>
      <c r="AA95" s="151">
        <f t="shared" si="13"/>
        <v>63</v>
      </c>
      <c r="AB95" s="151">
        <f t="shared" si="13"/>
        <v>63</v>
      </c>
    </row>
    <row r="96" spans="1:28">
      <c r="A96" s="134"/>
      <c r="B96" s="132"/>
      <c r="C96" s="26"/>
      <c r="D96" s="80"/>
      <c r="E96" s="264"/>
      <c r="F96" s="265"/>
      <c r="G96" s="83"/>
      <c r="H96" s="83"/>
      <c r="I96" s="83"/>
      <c r="J96" s="83"/>
      <c r="K96" s="83"/>
      <c r="L96" s="83"/>
      <c r="M96" s="83"/>
      <c r="N96" s="83"/>
      <c r="O96" s="84"/>
      <c r="P96" s="84"/>
      <c r="Q96" s="84"/>
      <c r="R96" s="85"/>
      <c r="S96" s="83"/>
      <c r="T96" s="83"/>
      <c r="U96" s="83"/>
      <c r="V96" s="83"/>
      <c r="W96" s="83"/>
      <c r="X96" s="83"/>
      <c r="Y96" s="84"/>
      <c r="Z96" s="84"/>
      <c r="AA96" s="84"/>
      <c r="AB96" s="85"/>
    </row>
    <row r="97" spans="1:28">
      <c r="A97" s="134"/>
      <c r="B97" s="24" t="s">
        <v>167</v>
      </c>
      <c r="C97" s="132"/>
      <c r="D97" s="133"/>
      <c r="E97" s="56"/>
      <c r="F97" s="57"/>
      <c r="G97" s="57"/>
      <c r="H97" s="57"/>
      <c r="I97" s="57"/>
      <c r="J97" s="57"/>
      <c r="K97" s="57"/>
      <c r="L97" s="57"/>
      <c r="M97" s="57"/>
      <c r="N97" s="57"/>
      <c r="O97" s="54"/>
      <c r="P97" s="54"/>
      <c r="Q97" s="54"/>
      <c r="R97" s="55"/>
      <c r="S97" s="57"/>
      <c r="T97" s="57"/>
      <c r="U97" s="57"/>
      <c r="V97" s="57"/>
      <c r="W97" s="57"/>
      <c r="X97" s="57"/>
      <c r="Y97" s="54"/>
      <c r="Z97" s="54"/>
      <c r="AA97" s="54"/>
      <c r="AB97" s="55"/>
    </row>
    <row r="98" spans="1:28">
      <c r="A98" s="134"/>
      <c r="B98" s="133" t="s">
        <v>149</v>
      </c>
      <c r="C98" s="131"/>
      <c r="D98" s="220" t="s">
        <v>92</v>
      </c>
      <c r="E98" s="191" t="s">
        <v>52</v>
      </c>
      <c r="F98" s="191" t="s">
        <v>53</v>
      </c>
      <c r="G98" s="191" t="s">
        <v>54</v>
      </c>
      <c r="H98" s="191" t="s">
        <v>55</v>
      </c>
      <c r="I98" s="191" t="s">
        <v>56</v>
      </c>
      <c r="J98" s="191" t="s">
        <v>57</v>
      </c>
      <c r="K98" s="191" t="s">
        <v>58</v>
      </c>
      <c r="L98" s="191" t="s">
        <v>59</v>
      </c>
      <c r="M98" s="191" t="s">
        <v>60</v>
      </c>
      <c r="N98" s="191" t="s">
        <v>61</v>
      </c>
      <c r="O98" s="191" t="s">
        <v>62</v>
      </c>
      <c r="P98" s="191" t="s">
        <v>63</v>
      </c>
      <c r="Q98" s="191" t="s">
        <v>64</v>
      </c>
      <c r="R98" s="191" t="s">
        <v>65</v>
      </c>
      <c r="S98" s="191" t="s">
        <v>66</v>
      </c>
      <c r="T98" s="191" t="s">
        <v>67</v>
      </c>
      <c r="U98" s="191" t="s">
        <v>68</v>
      </c>
      <c r="V98" s="191" t="s">
        <v>69</v>
      </c>
      <c r="W98" s="191" t="s">
        <v>70</v>
      </c>
      <c r="X98" s="191" t="s">
        <v>71</v>
      </c>
      <c r="Y98" s="191" t="s">
        <v>72</v>
      </c>
      <c r="Z98" s="191" t="s">
        <v>73</v>
      </c>
      <c r="AA98" s="191" t="s">
        <v>74</v>
      </c>
      <c r="AB98" s="191" t="s">
        <v>75</v>
      </c>
    </row>
    <row r="99" spans="1:28">
      <c r="A99" s="135" t="s">
        <v>168</v>
      </c>
      <c r="B99" s="375" t="s">
        <v>169</v>
      </c>
      <c r="C99" s="156"/>
      <c r="D99" s="155" t="s">
        <v>126</v>
      </c>
      <c r="E99" s="93">
        <v>0</v>
      </c>
      <c r="F99" s="93">
        <v>0</v>
      </c>
      <c r="G99" s="186">
        <v>0</v>
      </c>
      <c r="H99" s="186">
        <v>0</v>
      </c>
      <c r="I99" s="186">
        <v>0</v>
      </c>
      <c r="J99" s="186">
        <v>0</v>
      </c>
      <c r="K99" s="186">
        <v>0</v>
      </c>
      <c r="L99" s="186">
        <v>0</v>
      </c>
      <c r="M99" s="186">
        <v>0</v>
      </c>
      <c r="N99" s="186">
        <v>0</v>
      </c>
      <c r="O99" s="186">
        <v>0</v>
      </c>
      <c r="P99" s="186">
        <f>100*0.06</f>
        <v>6</v>
      </c>
      <c r="Q99" s="186">
        <v>6</v>
      </c>
      <c r="R99" s="186">
        <v>6</v>
      </c>
      <c r="S99" s="186">
        <v>6</v>
      </c>
      <c r="T99" s="186">
        <v>6</v>
      </c>
      <c r="U99" s="186">
        <v>6</v>
      </c>
      <c r="V99" s="186">
        <v>6</v>
      </c>
      <c r="W99" s="186">
        <v>6</v>
      </c>
      <c r="X99" s="186">
        <v>6</v>
      </c>
      <c r="Y99" s="186">
        <v>6</v>
      </c>
      <c r="Z99" s="186">
        <v>6</v>
      </c>
      <c r="AA99" s="186">
        <v>6</v>
      </c>
      <c r="AB99" s="186">
        <v>6</v>
      </c>
    </row>
    <row r="100" spans="1:28">
      <c r="A100" s="135" t="s">
        <v>170</v>
      </c>
      <c r="B100" s="375" t="s">
        <v>171</v>
      </c>
      <c r="C100" s="156"/>
      <c r="D100" s="155" t="s">
        <v>172</v>
      </c>
      <c r="E100" s="93">
        <v>0</v>
      </c>
      <c r="F100" s="93">
        <v>0</v>
      </c>
      <c r="G100" s="157">
        <v>0</v>
      </c>
      <c r="H100" s="157">
        <v>0</v>
      </c>
      <c r="I100" s="157">
        <v>0</v>
      </c>
      <c r="J100" s="157">
        <v>0</v>
      </c>
      <c r="K100" s="157">
        <v>0</v>
      </c>
      <c r="L100" s="157">
        <v>0</v>
      </c>
      <c r="M100" s="157">
        <v>0</v>
      </c>
      <c r="N100" s="157">
        <v>0</v>
      </c>
      <c r="O100" s="157">
        <v>0</v>
      </c>
      <c r="P100" s="157">
        <v>0</v>
      </c>
      <c r="Q100" s="157">
        <v>0</v>
      </c>
      <c r="R100" s="157">
        <f>50*0.95</f>
        <v>47.5</v>
      </c>
      <c r="S100" s="157">
        <v>47.5</v>
      </c>
      <c r="T100" s="157">
        <v>47.5</v>
      </c>
      <c r="U100" s="157">
        <v>47.5</v>
      </c>
      <c r="V100" s="157">
        <v>47.5</v>
      </c>
      <c r="W100" s="157">
        <v>47.5</v>
      </c>
      <c r="X100" s="157">
        <v>47.5</v>
      </c>
      <c r="Y100" s="157">
        <v>47.5</v>
      </c>
      <c r="Z100" s="157">
        <v>47.5</v>
      </c>
      <c r="AA100" s="157">
        <v>47.5</v>
      </c>
      <c r="AB100" s="157">
        <v>47.5</v>
      </c>
    </row>
    <row r="101" spans="1:28">
      <c r="A101" s="135" t="s">
        <v>173</v>
      </c>
      <c r="B101" s="260" t="s">
        <v>48</v>
      </c>
      <c r="C101" s="156"/>
      <c r="D101" s="155"/>
      <c r="E101" s="266"/>
      <c r="F101" s="266"/>
      <c r="G101" s="157"/>
      <c r="H101" s="157"/>
      <c r="I101" s="157"/>
      <c r="J101" s="157"/>
      <c r="K101" s="157"/>
      <c r="L101" s="157"/>
      <c r="M101" s="157"/>
      <c r="N101" s="157"/>
      <c r="O101" s="158"/>
      <c r="P101" s="158"/>
      <c r="Q101" s="158"/>
      <c r="R101" s="158"/>
      <c r="S101" s="157"/>
      <c r="T101" s="157"/>
      <c r="U101" s="157"/>
      <c r="V101" s="157"/>
      <c r="W101" s="157"/>
      <c r="X101" s="157"/>
      <c r="Y101" s="158"/>
      <c r="Z101" s="158"/>
      <c r="AA101" s="158"/>
      <c r="AB101" s="158"/>
    </row>
    <row r="102" spans="1:28">
      <c r="A102" s="135" t="s">
        <v>174</v>
      </c>
      <c r="B102" s="260"/>
      <c r="C102" s="156"/>
      <c r="D102" s="155"/>
      <c r="E102" s="266"/>
      <c r="F102" s="266"/>
      <c r="G102" s="157"/>
      <c r="H102" s="157"/>
      <c r="I102" s="157"/>
      <c r="J102" s="157"/>
      <c r="K102" s="157"/>
      <c r="L102" s="157"/>
      <c r="M102" s="157"/>
      <c r="N102" s="157"/>
      <c r="O102" s="158"/>
      <c r="P102" s="158"/>
      <c r="Q102" s="158"/>
      <c r="R102" s="158"/>
      <c r="S102" s="157"/>
      <c r="T102" s="157"/>
      <c r="U102" s="157"/>
      <c r="V102" s="157"/>
      <c r="W102" s="157"/>
      <c r="X102" s="157"/>
      <c r="Y102" s="158"/>
      <c r="Z102" s="158"/>
      <c r="AA102" s="158"/>
      <c r="AB102" s="158"/>
    </row>
    <row r="103" spans="1:28" s="129" customFormat="1">
      <c r="A103" s="134" t="s">
        <v>175</v>
      </c>
      <c r="B103" s="260"/>
      <c r="C103" s="156"/>
      <c r="D103" s="155"/>
      <c r="E103" s="266"/>
      <c r="F103" s="266"/>
      <c r="G103" s="157"/>
      <c r="H103" s="157"/>
      <c r="I103" s="157"/>
      <c r="J103" s="157"/>
      <c r="K103" s="157"/>
      <c r="L103" s="157"/>
      <c r="M103" s="157"/>
      <c r="N103" s="157"/>
      <c r="O103" s="158"/>
      <c r="P103" s="158"/>
      <c r="Q103" s="158"/>
      <c r="R103" s="158"/>
      <c r="S103" s="157"/>
      <c r="T103" s="157"/>
      <c r="U103" s="157"/>
      <c r="V103" s="157"/>
      <c r="W103" s="157"/>
      <c r="X103" s="157"/>
      <c r="Y103" s="158"/>
      <c r="Z103" s="158"/>
      <c r="AA103" s="158"/>
      <c r="AB103" s="158"/>
    </row>
    <row r="104" spans="1:28" s="129" customFormat="1">
      <c r="A104" s="135" t="s">
        <v>176</v>
      </c>
      <c r="B104" s="260"/>
      <c r="C104" s="156"/>
      <c r="D104" s="155"/>
      <c r="E104" s="266"/>
      <c r="F104" s="266"/>
      <c r="G104" s="157"/>
      <c r="H104" s="157"/>
      <c r="I104" s="157"/>
      <c r="J104" s="157"/>
      <c r="K104" s="157"/>
      <c r="L104" s="157"/>
      <c r="M104" s="157"/>
      <c r="N104" s="157"/>
      <c r="O104" s="158"/>
      <c r="P104" s="158"/>
      <c r="Q104" s="158"/>
      <c r="R104" s="158"/>
      <c r="S104" s="157"/>
      <c r="T104" s="157"/>
      <c r="U104" s="157"/>
      <c r="V104" s="157"/>
      <c r="W104" s="157"/>
      <c r="X104" s="157"/>
      <c r="Y104" s="158"/>
      <c r="Z104" s="158"/>
      <c r="AA104" s="158"/>
      <c r="AB104" s="158"/>
    </row>
    <row r="105" spans="1:28" s="129" customFormat="1">
      <c r="A105" s="135" t="s">
        <v>177</v>
      </c>
      <c r="B105" s="260"/>
      <c r="C105" s="156"/>
      <c r="D105" s="155"/>
      <c r="E105" s="266"/>
      <c r="F105" s="266"/>
      <c r="G105" s="157"/>
      <c r="H105" s="157"/>
      <c r="I105" s="157"/>
      <c r="J105" s="157"/>
      <c r="K105" s="157"/>
      <c r="L105" s="157"/>
      <c r="M105" s="157"/>
      <c r="N105" s="157"/>
      <c r="O105" s="158"/>
      <c r="P105" s="158"/>
      <c r="Q105" s="158"/>
      <c r="R105" s="158"/>
      <c r="S105" s="157"/>
      <c r="T105" s="157"/>
      <c r="U105" s="157"/>
      <c r="V105" s="157"/>
      <c r="W105" s="157"/>
      <c r="X105" s="157"/>
      <c r="Y105" s="158"/>
      <c r="Z105" s="158"/>
      <c r="AA105" s="158"/>
      <c r="AB105" s="158"/>
    </row>
    <row r="106" spans="1:28" s="129" customFormat="1">
      <c r="A106" s="135" t="s">
        <v>178</v>
      </c>
      <c r="B106" s="260"/>
      <c r="C106" s="156"/>
      <c r="D106" s="155"/>
      <c r="E106" s="266"/>
      <c r="F106" s="266"/>
      <c r="G106" s="157"/>
      <c r="H106" s="157"/>
      <c r="I106" s="157"/>
      <c r="J106" s="157"/>
      <c r="K106" s="157"/>
      <c r="L106" s="157"/>
      <c r="M106" s="157"/>
      <c r="N106" s="157"/>
      <c r="O106" s="158"/>
      <c r="P106" s="158"/>
      <c r="Q106" s="158"/>
      <c r="R106" s="158"/>
      <c r="S106" s="157"/>
      <c r="T106" s="157"/>
      <c r="U106" s="157"/>
      <c r="V106" s="157"/>
      <c r="W106" s="157"/>
      <c r="X106" s="157"/>
      <c r="Y106" s="158"/>
      <c r="Z106" s="158"/>
      <c r="AA106" s="158"/>
      <c r="AB106" s="158"/>
    </row>
    <row r="107" spans="1:28" s="129" customFormat="1">
      <c r="A107" s="135" t="s">
        <v>179</v>
      </c>
      <c r="B107" s="260"/>
      <c r="C107" s="156"/>
      <c r="D107" s="155"/>
      <c r="E107" s="266"/>
      <c r="F107" s="266"/>
      <c r="G107" s="157"/>
      <c r="H107" s="157"/>
      <c r="I107" s="157"/>
      <c r="J107" s="157"/>
      <c r="K107" s="157"/>
      <c r="L107" s="157"/>
      <c r="M107" s="157"/>
      <c r="N107" s="157"/>
      <c r="O107" s="158"/>
      <c r="P107" s="158"/>
      <c r="Q107" s="158"/>
      <c r="R107" s="158"/>
      <c r="S107" s="157"/>
      <c r="T107" s="157"/>
      <c r="U107" s="157"/>
      <c r="V107" s="157"/>
      <c r="W107" s="157"/>
      <c r="X107" s="157"/>
      <c r="Y107" s="158"/>
      <c r="Z107" s="158"/>
      <c r="AA107" s="158"/>
      <c r="AB107" s="158"/>
    </row>
    <row r="108" spans="1:28" s="129" customFormat="1">
      <c r="A108" s="135" t="s">
        <v>180</v>
      </c>
      <c r="B108" s="260"/>
      <c r="C108" s="156"/>
      <c r="D108" s="155"/>
      <c r="E108" s="266"/>
      <c r="F108" s="266"/>
      <c r="G108" s="157"/>
      <c r="H108" s="157"/>
      <c r="I108" s="157"/>
      <c r="J108" s="157"/>
      <c r="K108" s="157"/>
      <c r="L108" s="157"/>
      <c r="M108" s="157"/>
      <c r="N108" s="157"/>
      <c r="O108" s="158"/>
      <c r="P108" s="158"/>
      <c r="Q108" s="158"/>
      <c r="R108" s="158"/>
      <c r="S108" s="157"/>
      <c r="T108" s="157"/>
      <c r="U108" s="157"/>
      <c r="V108" s="157"/>
      <c r="W108" s="157"/>
      <c r="X108" s="157"/>
      <c r="Y108" s="158"/>
      <c r="Z108" s="158"/>
      <c r="AA108" s="158"/>
      <c r="AB108" s="158"/>
    </row>
    <row r="109" spans="1:28" s="129" customFormat="1">
      <c r="A109" s="135" t="s">
        <v>181</v>
      </c>
      <c r="B109" s="260"/>
      <c r="C109" s="156"/>
      <c r="D109" s="155"/>
      <c r="E109" s="266"/>
      <c r="F109" s="266"/>
      <c r="G109" s="157"/>
      <c r="H109" s="157"/>
      <c r="I109" s="157"/>
      <c r="J109" s="157"/>
      <c r="K109" s="157"/>
      <c r="L109" s="157"/>
      <c r="M109" s="157"/>
      <c r="N109" s="157"/>
      <c r="O109" s="158"/>
      <c r="P109" s="158"/>
      <c r="Q109" s="158"/>
      <c r="R109" s="158"/>
      <c r="S109" s="157"/>
      <c r="T109" s="157"/>
      <c r="U109" s="157"/>
      <c r="V109" s="157"/>
      <c r="W109" s="157"/>
      <c r="X109" s="157"/>
      <c r="Y109" s="158"/>
      <c r="Z109" s="158"/>
      <c r="AA109" s="158"/>
      <c r="AB109" s="158"/>
    </row>
    <row r="110" spans="1:28" s="129" customFormat="1">
      <c r="A110" s="135" t="s">
        <v>182</v>
      </c>
      <c r="B110" s="260"/>
      <c r="C110" s="156"/>
      <c r="D110" s="155"/>
      <c r="E110" s="266"/>
      <c r="F110" s="266"/>
      <c r="G110" s="157"/>
      <c r="H110" s="157"/>
      <c r="I110" s="157"/>
      <c r="J110" s="157"/>
      <c r="K110" s="157"/>
      <c r="L110" s="157"/>
      <c r="M110" s="157"/>
      <c r="N110" s="157"/>
      <c r="O110" s="158"/>
      <c r="P110" s="158"/>
      <c r="Q110" s="158"/>
      <c r="R110" s="158"/>
      <c r="S110" s="157"/>
      <c r="T110" s="157"/>
      <c r="U110" s="157"/>
      <c r="V110" s="157"/>
      <c r="W110" s="157"/>
      <c r="X110" s="157"/>
      <c r="Y110" s="158"/>
      <c r="Z110" s="158"/>
      <c r="AA110" s="158"/>
      <c r="AB110" s="158"/>
    </row>
    <row r="111" spans="1:28" s="129" customFormat="1">
      <c r="A111" s="135" t="s">
        <v>183</v>
      </c>
      <c r="B111" s="260"/>
      <c r="C111" s="156"/>
      <c r="D111" s="155"/>
      <c r="E111" s="266"/>
      <c r="F111" s="266"/>
      <c r="G111" s="157"/>
      <c r="H111" s="157"/>
      <c r="I111" s="157"/>
      <c r="J111" s="157"/>
      <c r="K111" s="157"/>
      <c r="L111" s="157"/>
      <c r="M111" s="157"/>
      <c r="N111" s="157"/>
      <c r="O111" s="158"/>
      <c r="P111" s="158"/>
      <c r="Q111" s="158"/>
      <c r="R111" s="158"/>
      <c r="S111" s="157"/>
      <c r="T111" s="157"/>
      <c r="U111" s="157"/>
      <c r="V111" s="157"/>
      <c r="W111" s="157"/>
      <c r="X111" s="157"/>
      <c r="Y111" s="158"/>
      <c r="Z111" s="158"/>
      <c r="AA111" s="158"/>
      <c r="AB111" s="158"/>
    </row>
    <row r="112" spans="1:28" s="129" customFormat="1">
      <c r="A112" s="137" t="s">
        <v>184</v>
      </c>
      <c r="B112" s="260"/>
      <c r="C112" s="156"/>
      <c r="D112" s="155"/>
      <c r="E112" s="266"/>
      <c r="F112" s="266"/>
      <c r="G112" s="157"/>
      <c r="H112" s="157"/>
      <c r="I112" s="157"/>
      <c r="J112" s="157"/>
      <c r="K112" s="157"/>
      <c r="L112" s="157"/>
      <c r="M112" s="157"/>
      <c r="N112" s="157"/>
      <c r="O112" s="158"/>
      <c r="P112" s="158"/>
      <c r="Q112" s="158"/>
      <c r="R112" s="158"/>
      <c r="S112" s="157"/>
      <c r="T112" s="157"/>
      <c r="U112" s="157"/>
      <c r="V112" s="157"/>
      <c r="W112" s="157"/>
      <c r="X112" s="157"/>
      <c r="Y112" s="158"/>
      <c r="Z112" s="158"/>
      <c r="AA112" s="158"/>
      <c r="AB112" s="158"/>
    </row>
    <row r="113" spans="1:28">
      <c r="A113" s="134">
        <v>15</v>
      </c>
      <c r="B113" s="267" t="s">
        <v>185</v>
      </c>
      <c r="C113" s="261"/>
      <c r="D113" s="163"/>
      <c r="E113" s="268"/>
      <c r="F113" s="268"/>
      <c r="G113" s="151">
        <f t="shared" ref="G113:R113" si="14">SUM(G99:G112)</f>
        <v>0</v>
      </c>
      <c r="H113" s="151">
        <f t="shared" si="14"/>
        <v>0</v>
      </c>
      <c r="I113" s="151">
        <f t="shared" si="14"/>
        <v>0</v>
      </c>
      <c r="J113" s="151">
        <f t="shared" si="14"/>
        <v>0</v>
      </c>
      <c r="K113" s="151">
        <f t="shared" si="14"/>
        <v>0</v>
      </c>
      <c r="L113" s="151">
        <f t="shared" si="14"/>
        <v>0</v>
      </c>
      <c r="M113" s="151">
        <f t="shared" si="14"/>
        <v>0</v>
      </c>
      <c r="N113" s="151">
        <f t="shared" si="14"/>
        <v>0</v>
      </c>
      <c r="O113" s="151">
        <f t="shared" si="14"/>
        <v>0</v>
      </c>
      <c r="P113" s="151">
        <f t="shared" si="14"/>
        <v>6</v>
      </c>
      <c r="Q113" s="151">
        <f t="shared" si="14"/>
        <v>6</v>
      </c>
      <c r="R113" s="151">
        <f t="shared" si="14"/>
        <v>53.5</v>
      </c>
      <c r="S113" s="151">
        <f t="shared" ref="S113:AB113" si="15">SUM(S99:S112)</f>
        <v>53.5</v>
      </c>
      <c r="T113" s="151">
        <f t="shared" si="15"/>
        <v>53.5</v>
      </c>
      <c r="U113" s="151">
        <f t="shared" si="15"/>
        <v>53.5</v>
      </c>
      <c r="V113" s="151">
        <f t="shared" si="15"/>
        <v>53.5</v>
      </c>
      <c r="W113" s="151">
        <f t="shared" si="15"/>
        <v>53.5</v>
      </c>
      <c r="X113" s="151">
        <f t="shared" si="15"/>
        <v>53.5</v>
      </c>
      <c r="Y113" s="151">
        <f t="shared" si="15"/>
        <v>53.5</v>
      </c>
      <c r="Z113" s="151">
        <f t="shared" si="15"/>
        <v>53.5</v>
      </c>
      <c r="AA113" s="151">
        <f t="shared" si="15"/>
        <v>53.5</v>
      </c>
      <c r="AB113" s="151">
        <f t="shared" si="15"/>
        <v>53.5</v>
      </c>
    </row>
    <row r="114" spans="1:28">
      <c r="A114" s="134"/>
      <c r="B114" s="90"/>
      <c r="C114" s="88"/>
      <c r="D114" s="89"/>
      <c r="E114" s="57"/>
      <c r="F114" s="57"/>
      <c r="G114" s="57"/>
      <c r="H114" s="57"/>
      <c r="I114" s="57"/>
      <c r="J114" s="57"/>
      <c r="K114" s="57"/>
      <c r="L114" s="57"/>
      <c r="M114" s="57"/>
      <c r="N114" s="57"/>
      <c r="O114" s="57"/>
      <c r="P114" s="57"/>
      <c r="Q114" s="57"/>
      <c r="R114" s="91"/>
      <c r="S114" s="57"/>
      <c r="T114" s="57"/>
      <c r="U114" s="57"/>
      <c r="V114" s="57"/>
      <c r="W114" s="57"/>
      <c r="X114" s="57"/>
      <c r="Y114" s="57"/>
      <c r="Z114" s="57"/>
      <c r="AA114" s="57"/>
      <c r="AB114" s="91"/>
    </row>
    <row r="115" spans="1:28" ht="15" customHeight="1">
      <c r="A115" s="134">
        <v>16</v>
      </c>
      <c r="B115" s="256" t="s">
        <v>186</v>
      </c>
      <c r="C115" s="146"/>
      <c r="D115" s="147"/>
      <c r="E115" s="195"/>
      <c r="F115" s="195"/>
      <c r="G115" s="148">
        <f t="shared" ref="G115:R115" si="16">G113+G95</f>
        <v>0</v>
      </c>
      <c r="H115" s="148">
        <f t="shared" si="16"/>
        <v>0</v>
      </c>
      <c r="I115" s="148">
        <f t="shared" si="16"/>
        <v>0</v>
      </c>
      <c r="J115" s="148">
        <f t="shared" si="16"/>
        <v>63</v>
      </c>
      <c r="K115" s="148">
        <f t="shared" si="16"/>
        <v>63</v>
      </c>
      <c r="L115" s="148">
        <f t="shared" si="16"/>
        <v>63</v>
      </c>
      <c r="M115" s="148">
        <f t="shared" si="16"/>
        <v>63</v>
      </c>
      <c r="N115" s="148">
        <f t="shared" si="16"/>
        <v>63</v>
      </c>
      <c r="O115" s="148">
        <f t="shared" si="16"/>
        <v>63</v>
      </c>
      <c r="P115" s="148">
        <f t="shared" si="16"/>
        <v>69</v>
      </c>
      <c r="Q115" s="148">
        <f t="shared" si="16"/>
        <v>69</v>
      </c>
      <c r="R115" s="148">
        <f t="shared" si="16"/>
        <v>116.5</v>
      </c>
      <c r="S115" s="148">
        <f t="shared" ref="S115:AB115" si="17">S113+S95</f>
        <v>116.5</v>
      </c>
      <c r="T115" s="148">
        <f t="shared" si="17"/>
        <v>116.5</v>
      </c>
      <c r="U115" s="148">
        <f t="shared" si="17"/>
        <v>116.5</v>
      </c>
      <c r="V115" s="148">
        <f t="shared" si="17"/>
        <v>116.5</v>
      </c>
      <c r="W115" s="148">
        <f t="shared" si="17"/>
        <v>116.5</v>
      </c>
      <c r="X115" s="148">
        <f t="shared" si="17"/>
        <v>116.5</v>
      </c>
      <c r="Y115" s="148">
        <f t="shared" si="17"/>
        <v>116.5</v>
      </c>
      <c r="Z115" s="148">
        <f t="shared" si="17"/>
        <v>116.5</v>
      </c>
      <c r="AA115" s="148">
        <f t="shared" si="17"/>
        <v>116.5</v>
      </c>
      <c r="AB115" s="148">
        <f t="shared" si="17"/>
        <v>116.5</v>
      </c>
    </row>
    <row r="116" spans="1:28">
      <c r="A116" s="134"/>
      <c r="B116" s="24"/>
      <c r="C116" s="132"/>
      <c r="D116" s="133"/>
      <c r="E116" s="133"/>
      <c r="F116" s="133"/>
      <c r="G116" s="46"/>
      <c r="H116" s="46"/>
      <c r="I116" s="46"/>
      <c r="J116" s="46"/>
      <c r="K116" s="46"/>
      <c r="L116" s="46"/>
      <c r="M116" s="46"/>
      <c r="N116" s="46"/>
      <c r="O116" s="46"/>
      <c r="P116" s="46"/>
      <c r="Q116" s="46"/>
      <c r="R116" s="46"/>
      <c r="S116" s="46"/>
      <c r="T116" s="46"/>
      <c r="U116" s="46"/>
      <c r="V116" s="46"/>
      <c r="W116" s="46"/>
      <c r="X116" s="46"/>
      <c r="Y116" s="46"/>
      <c r="Z116" s="46"/>
      <c r="AA116" s="46"/>
      <c r="AB116" s="46"/>
    </row>
    <row r="117" spans="1:28" ht="18.75">
      <c r="A117" s="134"/>
      <c r="B117" s="140" t="s">
        <v>187</v>
      </c>
      <c r="C117" s="132"/>
      <c r="D117" s="133"/>
      <c r="E117" s="133"/>
      <c r="F117" s="133"/>
      <c r="G117" s="46"/>
      <c r="H117" s="46"/>
      <c r="I117" s="46"/>
      <c r="J117" s="46"/>
      <c r="K117" s="46"/>
      <c r="L117" s="46"/>
      <c r="M117" s="46"/>
      <c r="N117" s="46"/>
      <c r="O117" s="46"/>
      <c r="P117" s="46"/>
      <c r="Q117" s="46"/>
      <c r="R117" s="46"/>
      <c r="S117" s="46"/>
      <c r="T117" s="46"/>
      <c r="U117" s="46"/>
      <c r="V117" s="46"/>
      <c r="W117" s="46"/>
      <c r="X117" s="46"/>
      <c r="Y117" s="46"/>
      <c r="Z117" s="46"/>
      <c r="AA117" s="46"/>
      <c r="AB117" s="46"/>
    </row>
    <row r="118" spans="1:28">
      <c r="A118" s="134"/>
      <c r="B118" s="129"/>
      <c r="C118" s="132"/>
      <c r="D118" s="133"/>
      <c r="E118" s="191" t="s">
        <v>52</v>
      </c>
      <c r="F118" s="191" t="s">
        <v>53</v>
      </c>
      <c r="G118" s="191" t="s">
        <v>54</v>
      </c>
      <c r="H118" s="191" t="s">
        <v>55</v>
      </c>
      <c r="I118" s="191" t="s">
        <v>56</v>
      </c>
      <c r="J118" s="191" t="s">
        <v>57</v>
      </c>
      <c r="K118" s="191" t="s">
        <v>58</v>
      </c>
      <c r="L118" s="191" t="s">
        <v>59</v>
      </c>
      <c r="M118" s="191" t="s">
        <v>60</v>
      </c>
      <c r="N118" s="191" t="s">
        <v>61</v>
      </c>
      <c r="O118" s="191" t="s">
        <v>62</v>
      </c>
      <c r="P118" s="191" t="s">
        <v>63</v>
      </c>
      <c r="Q118" s="191" t="s">
        <v>64</v>
      </c>
      <c r="R118" s="191" t="s">
        <v>65</v>
      </c>
      <c r="S118" s="191" t="s">
        <v>66</v>
      </c>
      <c r="T118" s="191" t="s">
        <v>67</v>
      </c>
      <c r="U118" s="191" t="s">
        <v>68</v>
      </c>
      <c r="V118" s="191" t="s">
        <v>69</v>
      </c>
      <c r="W118" s="191" t="s">
        <v>70</v>
      </c>
      <c r="X118" s="191" t="s">
        <v>71</v>
      </c>
      <c r="Y118" s="191" t="s">
        <v>72</v>
      </c>
      <c r="Z118" s="191" t="s">
        <v>73</v>
      </c>
      <c r="AA118" s="191" t="s">
        <v>74</v>
      </c>
      <c r="AB118" s="191" t="s">
        <v>75</v>
      </c>
    </row>
    <row r="119" spans="1:28">
      <c r="A119" s="134">
        <v>17</v>
      </c>
      <c r="B119" s="245" t="s">
        <v>188</v>
      </c>
      <c r="C119" s="156"/>
      <c r="D119" s="269"/>
      <c r="E119" s="195">
        <f t="shared" ref="E119:R119" si="18">E21</f>
        <v>165.54</v>
      </c>
      <c r="F119" s="195">
        <f t="shared" si="18"/>
        <v>173.59</v>
      </c>
      <c r="G119" s="148">
        <f t="shared" si="18"/>
        <v>182.79</v>
      </c>
      <c r="H119" s="148">
        <f t="shared" si="18"/>
        <v>195.44</v>
      </c>
      <c r="I119" s="148">
        <f t="shared" si="18"/>
        <v>206.94</v>
      </c>
      <c r="J119" s="148">
        <f t="shared" si="18"/>
        <v>216.14</v>
      </c>
      <c r="K119" s="148">
        <f t="shared" si="18"/>
        <v>225.34</v>
      </c>
      <c r="L119" s="148">
        <f t="shared" si="18"/>
        <v>233.39</v>
      </c>
      <c r="M119" s="148">
        <f t="shared" si="18"/>
        <v>239.14</v>
      </c>
      <c r="N119" s="148">
        <f t="shared" si="18"/>
        <v>246.04</v>
      </c>
      <c r="O119" s="148">
        <f t="shared" si="18"/>
        <v>250.64</v>
      </c>
      <c r="P119" s="148">
        <f t="shared" si="18"/>
        <v>265.58999999999997</v>
      </c>
      <c r="Q119" s="148">
        <f t="shared" si="18"/>
        <v>274.79000000000002</v>
      </c>
      <c r="R119" s="148">
        <f t="shared" si="18"/>
        <v>277.08999999999997</v>
      </c>
      <c r="S119" s="148">
        <f t="shared" ref="S119:AB119" si="19">S21</f>
        <v>279.39</v>
      </c>
      <c r="T119" s="148">
        <f t="shared" si="19"/>
        <v>282.83999999999997</v>
      </c>
      <c r="U119" s="148">
        <f t="shared" si="19"/>
        <v>285.14</v>
      </c>
      <c r="V119" s="148">
        <f t="shared" si="19"/>
        <v>288.58999999999997</v>
      </c>
      <c r="W119" s="148">
        <f t="shared" si="19"/>
        <v>290.89</v>
      </c>
      <c r="X119" s="148">
        <f t="shared" si="19"/>
        <v>294.33999999999997</v>
      </c>
      <c r="Y119" s="148">
        <f t="shared" si="19"/>
        <v>296.64</v>
      </c>
      <c r="Z119" s="148">
        <f t="shared" si="19"/>
        <v>300.08999999999997</v>
      </c>
      <c r="AA119" s="148">
        <f t="shared" si="19"/>
        <v>303.54000000000002</v>
      </c>
      <c r="AB119" s="148">
        <f t="shared" si="19"/>
        <v>305.83999999999997</v>
      </c>
    </row>
    <row r="120" spans="1:28" ht="31.5">
      <c r="A120" s="134">
        <v>18</v>
      </c>
      <c r="B120" s="245" t="s">
        <v>189</v>
      </c>
      <c r="C120" s="156"/>
      <c r="D120" s="269"/>
      <c r="E120" s="195">
        <f t="shared" ref="E120:R120" si="20">E76</f>
        <v>239.49999999999997</v>
      </c>
      <c r="F120" s="195">
        <f t="shared" si="20"/>
        <v>239.49999999999997</v>
      </c>
      <c r="G120" s="148">
        <f t="shared" si="20"/>
        <v>239.49999999999997</v>
      </c>
      <c r="H120" s="148">
        <f t="shared" si="20"/>
        <v>239.49999999999997</v>
      </c>
      <c r="I120" s="148">
        <f t="shared" si="20"/>
        <v>239.49999999999997</v>
      </c>
      <c r="J120" s="148">
        <f t="shared" si="20"/>
        <v>239.49999999999997</v>
      </c>
      <c r="K120" s="148">
        <f t="shared" si="20"/>
        <v>239.49999999999997</v>
      </c>
      <c r="L120" s="148">
        <f t="shared" si="20"/>
        <v>239.49999999999997</v>
      </c>
      <c r="M120" s="148">
        <f t="shared" si="20"/>
        <v>239.49999999999997</v>
      </c>
      <c r="N120" s="148">
        <f t="shared" si="20"/>
        <v>239.49999999999997</v>
      </c>
      <c r="O120" s="148">
        <f t="shared" si="20"/>
        <v>239.49999999999997</v>
      </c>
      <c r="P120" s="148">
        <f t="shared" si="20"/>
        <v>239.49999999999997</v>
      </c>
      <c r="Q120" s="148">
        <f t="shared" si="20"/>
        <v>239.49999999999997</v>
      </c>
      <c r="R120" s="148">
        <f t="shared" si="20"/>
        <v>239.49999999999997</v>
      </c>
      <c r="S120" s="148">
        <f t="shared" ref="S120:AB120" si="21">S76</f>
        <v>238.99999999999997</v>
      </c>
      <c r="T120" s="148">
        <f t="shared" si="21"/>
        <v>238.99999999999997</v>
      </c>
      <c r="U120" s="148">
        <f t="shared" si="21"/>
        <v>238.99999999999997</v>
      </c>
      <c r="V120" s="148">
        <f t="shared" si="21"/>
        <v>238.99999999999997</v>
      </c>
      <c r="W120" s="148">
        <f t="shared" si="21"/>
        <v>238.99999999999997</v>
      </c>
      <c r="X120" s="148">
        <f t="shared" si="21"/>
        <v>238.99999999999997</v>
      </c>
      <c r="Y120" s="148">
        <f t="shared" si="21"/>
        <v>238.99999999999997</v>
      </c>
      <c r="Z120" s="148">
        <f t="shared" si="21"/>
        <v>238.99999999999997</v>
      </c>
      <c r="AA120" s="148">
        <f t="shared" si="21"/>
        <v>238.99999999999997</v>
      </c>
      <c r="AB120" s="148">
        <f t="shared" si="21"/>
        <v>238.99999999999997</v>
      </c>
    </row>
    <row r="121" spans="1:28">
      <c r="A121" s="134">
        <v>19</v>
      </c>
      <c r="B121" s="270" t="s">
        <v>190</v>
      </c>
      <c r="C121" s="156"/>
      <c r="D121" s="269"/>
      <c r="E121" s="195">
        <f>E120-E119</f>
        <v>73.95999999999998</v>
      </c>
      <c r="F121" s="195">
        <f>F120-F119</f>
        <v>65.909999999999968</v>
      </c>
      <c r="G121" s="148">
        <f t="shared" ref="G121:R121" si="22">G120-G119</f>
        <v>56.70999999999998</v>
      </c>
      <c r="H121" s="148">
        <f t="shared" si="22"/>
        <v>44.059999999999974</v>
      </c>
      <c r="I121" s="148">
        <f t="shared" si="22"/>
        <v>32.559999999999974</v>
      </c>
      <c r="J121" s="148">
        <f t="shared" si="22"/>
        <v>23.359999999999985</v>
      </c>
      <c r="K121" s="148">
        <f t="shared" si="22"/>
        <v>14.159999999999968</v>
      </c>
      <c r="L121" s="148">
        <f t="shared" si="22"/>
        <v>6.1099999999999852</v>
      </c>
      <c r="M121" s="148">
        <f t="shared" si="22"/>
        <v>0.35999999999998522</v>
      </c>
      <c r="N121" s="148">
        <f t="shared" si="22"/>
        <v>-6.5400000000000205</v>
      </c>
      <c r="O121" s="148">
        <f t="shared" si="22"/>
        <v>-11.140000000000015</v>
      </c>
      <c r="P121" s="148">
        <f t="shared" si="22"/>
        <v>-26.090000000000003</v>
      </c>
      <c r="Q121" s="148">
        <f t="shared" si="22"/>
        <v>-35.290000000000049</v>
      </c>
      <c r="R121" s="148">
        <f t="shared" si="22"/>
        <v>-37.590000000000003</v>
      </c>
      <c r="S121" s="148">
        <f t="shared" ref="S121:AB121" si="23">S120-S119</f>
        <v>-40.390000000000015</v>
      </c>
      <c r="T121" s="148">
        <f t="shared" si="23"/>
        <v>-43.84</v>
      </c>
      <c r="U121" s="148">
        <f t="shared" si="23"/>
        <v>-46.140000000000015</v>
      </c>
      <c r="V121" s="148">
        <f t="shared" si="23"/>
        <v>-49.59</v>
      </c>
      <c r="W121" s="148">
        <f t="shared" si="23"/>
        <v>-51.890000000000015</v>
      </c>
      <c r="X121" s="148">
        <f t="shared" si="23"/>
        <v>-55.34</v>
      </c>
      <c r="Y121" s="148">
        <f t="shared" si="23"/>
        <v>-57.640000000000015</v>
      </c>
      <c r="Z121" s="148">
        <f t="shared" si="23"/>
        <v>-61.09</v>
      </c>
      <c r="AA121" s="148">
        <f t="shared" si="23"/>
        <v>-64.540000000000049</v>
      </c>
      <c r="AB121" s="148">
        <f t="shared" si="23"/>
        <v>-66.84</v>
      </c>
    </row>
    <row r="122" spans="1:28" ht="31.5">
      <c r="A122" s="134">
        <v>20</v>
      </c>
      <c r="B122" s="245" t="s">
        <v>191</v>
      </c>
      <c r="C122" s="156"/>
      <c r="D122" s="269"/>
      <c r="E122" s="195"/>
      <c r="F122" s="195"/>
      <c r="G122" s="148">
        <f t="shared" ref="G122:R122" si="24">G115</f>
        <v>0</v>
      </c>
      <c r="H122" s="148">
        <f t="shared" si="24"/>
        <v>0</v>
      </c>
      <c r="I122" s="148">
        <f t="shared" si="24"/>
        <v>0</v>
      </c>
      <c r="J122" s="148">
        <f t="shared" si="24"/>
        <v>63</v>
      </c>
      <c r="K122" s="148">
        <f t="shared" si="24"/>
        <v>63</v>
      </c>
      <c r="L122" s="148">
        <f t="shared" si="24"/>
        <v>63</v>
      </c>
      <c r="M122" s="148">
        <f t="shared" si="24"/>
        <v>63</v>
      </c>
      <c r="N122" s="148">
        <f t="shared" si="24"/>
        <v>63</v>
      </c>
      <c r="O122" s="148">
        <f t="shared" si="24"/>
        <v>63</v>
      </c>
      <c r="P122" s="148">
        <f t="shared" si="24"/>
        <v>69</v>
      </c>
      <c r="Q122" s="148">
        <f t="shared" si="24"/>
        <v>69</v>
      </c>
      <c r="R122" s="148">
        <f t="shared" si="24"/>
        <v>116.5</v>
      </c>
      <c r="S122" s="148">
        <f t="shared" ref="S122:AB122" si="25">S115</f>
        <v>116.5</v>
      </c>
      <c r="T122" s="148">
        <f t="shared" si="25"/>
        <v>116.5</v>
      </c>
      <c r="U122" s="148">
        <f t="shared" si="25"/>
        <v>116.5</v>
      </c>
      <c r="V122" s="148">
        <f t="shared" si="25"/>
        <v>116.5</v>
      </c>
      <c r="W122" s="148">
        <f t="shared" si="25"/>
        <v>116.5</v>
      </c>
      <c r="X122" s="148">
        <f t="shared" si="25"/>
        <v>116.5</v>
      </c>
      <c r="Y122" s="148">
        <f t="shared" si="25"/>
        <v>116.5</v>
      </c>
      <c r="Z122" s="148">
        <f t="shared" si="25"/>
        <v>116.5</v>
      </c>
      <c r="AA122" s="148">
        <f t="shared" si="25"/>
        <v>116.5</v>
      </c>
      <c r="AB122" s="148">
        <f t="shared" si="25"/>
        <v>116.5</v>
      </c>
    </row>
    <row r="123" spans="1:28" s="2" customFormat="1" ht="35.25" customHeight="1">
      <c r="A123" s="134">
        <v>21</v>
      </c>
      <c r="B123" s="245" t="s">
        <v>192</v>
      </c>
      <c r="C123" s="156"/>
      <c r="D123" s="222"/>
      <c r="E123" s="195">
        <f>E122+E121</f>
        <v>73.95999999999998</v>
      </c>
      <c r="F123" s="195">
        <f>F122+F121</f>
        <v>65.909999999999968</v>
      </c>
      <c r="G123" s="148">
        <f t="shared" ref="G123:R123" si="26">G122+G121</f>
        <v>56.70999999999998</v>
      </c>
      <c r="H123" s="148">
        <f t="shared" si="26"/>
        <v>44.059999999999974</v>
      </c>
      <c r="I123" s="148">
        <f t="shared" si="26"/>
        <v>32.559999999999974</v>
      </c>
      <c r="J123" s="148">
        <f t="shared" si="26"/>
        <v>86.359999999999985</v>
      </c>
      <c r="K123" s="148">
        <f t="shared" si="26"/>
        <v>77.159999999999968</v>
      </c>
      <c r="L123" s="148">
        <f t="shared" si="26"/>
        <v>69.109999999999985</v>
      </c>
      <c r="M123" s="148">
        <f t="shared" si="26"/>
        <v>63.359999999999985</v>
      </c>
      <c r="N123" s="148">
        <f t="shared" si="26"/>
        <v>56.45999999999998</v>
      </c>
      <c r="O123" s="148">
        <f t="shared" si="26"/>
        <v>51.859999999999985</v>
      </c>
      <c r="P123" s="148">
        <f t="shared" si="26"/>
        <v>42.91</v>
      </c>
      <c r="Q123" s="148">
        <f t="shared" si="26"/>
        <v>33.709999999999951</v>
      </c>
      <c r="R123" s="148">
        <f t="shared" si="26"/>
        <v>78.91</v>
      </c>
      <c r="S123" s="148">
        <f t="shared" ref="S123:AB123" si="27">S122+S121</f>
        <v>76.109999999999985</v>
      </c>
      <c r="T123" s="148">
        <f t="shared" si="27"/>
        <v>72.66</v>
      </c>
      <c r="U123" s="148">
        <f t="shared" si="27"/>
        <v>70.359999999999985</v>
      </c>
      <c r="V123" s="148">
        <f t="shared" si="27"/>
        <v>66.91</v>
      </c>
      <c r="W123" s="148">
        <f t="shared" si="27"/>
        <v>64.609999999999985</v>
      </c>
      <c r="X123" s="148">
        <f t="shared" si="27"/>
        <v>61.16</v>
      </c>
      <c r="Y123" s="148">
        <f t="shared" si="27"/>
        <v>58.859999999999985</v>
      </c>
      <c r="Z123" s="148">
        <f t="shared" si="27"/>
        <v>55.41</v>
      </c>
      <c r="AA123" s="148">
        <f t="shared" si="27"/>
        <v>51.959999999999951</v>
      </c>
      <c r="AB123" s="148">
        <f t="shared" si="27"/>
        <v>49.66</v>
      </c>
    </row>
  </sheetData>
  <dataConsolidate/>
  <customSheetViews>
    <customSheetView guid="{8273F839-864F-40CA-9F07-FCB68AAC5FAE}" showPageBreaks="1" showGridLines="0" fitToPage="1">
      <selection activeCell="C25" sqref="C25"/>
      <pageMargins left="0" right="0" top="0" bottom="0" header="0" footer="0"/>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 right="0" top="0" bottom="0" header="0" footer="0"/>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 right="0" top="0" bottom="0" header="0" footer="0"/>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 right="0" top="0" bottom="0" header="0" footer="0"/>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28"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r:uid="{00000000-0002-0000-0200-000000000000}">
          <x14:formula1>
            <xm:f>Lists!$B$2:$B$10</xm:f>
          </x14:formula1>
          <xm:sqref>D36:D42 D48:D49</xm:sqref>
        </x14:dataValidation>
        <x14:dataValidation type="list" allowBlank="1" showInputMessage="1" xr:uid="{00000000-0002-0000-0200-000001000000}">
          <x14:formula1>
            <xm:f>Lists!$C$2:$C$7</xm:f>
          </x14:formula1>
          <xm:sqref>D50:D61</xm:sqref>
        </x14:dataValidation>
        <x14:dataValidation type="list" allowBlank="1" showInputMessage="1" xr:uid="{00000000-0002-0000-0200-000002000000}">
          <x14:formula1>
            <xm:f>Lists!$D$2:$D$7</xm:f>
          </x14:formula1>
          <xm:sqref>D67:D72</xm:sqref>
        </x14:dataValidation>
        <x14:dataValidation type="list" allowBlank="1" showInputMessage="1" xr:uid="{00000000-0002-0000-0200-000003000000}">
          <x14:formula1>
            <xm:f>Lists!$E$2:$E$10</xm:f>
          </x14:formula1>
          <xm:sqref>D81:D94</xm:sqref>
        </x14:dataValidation>
        <x14:dataValidation type="list" allowBlank="1" showInputMessage="1" xr:uid="{00000000-0002-0000-0200-000004000000}">
          <x14:formula1>
            <xm:f>Lists!$F$2:$F$7</xm:f>
          </x14:formula1>
          <xm:sqref>D99:D112</xm:sqref>
        </x14:dataValidation>
        <x14:dataValidation type="list" allowBlank="1" xr:uid="{00000000-0002-0000-0200-000005000000}">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AC150"/>
  <sheetViews>
    <sheetView showGridLines="0" view="pageBreakPreview" zoomScaleNormal="100" zoomScaleSheetLayoutView="100" workbookViewId="0">
      <selection activeCell="J4" sqref="J4"/>
    </sheetView>
  </sheetViews>
  <sheetFormatPr defaultColWidth="9" defaultRowHeight="15.75"/>
  <cols>
    <col min="1" max="1" width="9" style="79"/>
    <col min="2" max="2" width="78.25" style="29" customWidth="1"/>
    <col min="3" max="3" width="16.875" style="29" customWidth="1"/>
    <col min="4" max="4" width="15" style="29" customWidth="1"/>
    <col min="5" max="5" width="13.625" style="5" customWidth="1"/>
    <col min="6" max="7" width="10.25" style="5" customWidth="1"/>
    <col min="8" max="8" width="13.375" style="5" customWidth="1"/>
    <col min="9" max="9" width="14.375" style="5" customWidth="1"/>
    <col min="10" max="10" width="16" style="5" customWidth="1"/>
    <col min="11" max="12" width="10.875" style="5" customWidth="1"/>
    <col min="13" max="15" width="10.875" style="5" bestFit="1" customWidth="1"/>
    <col min="16" max="16" width="11.25" style="1" customWidth="1"/>
    <col min="17" max="17" width="11.375" style="1" customWidth="1"/>
    <col min="18" max="18" width="11" style="1" customWidth="1"/>
    <col min="19" max="19" width="11.125" style="1" bestFit="1" customWidth="1"/>
    <col min="20" max="20" width="10.75" style="1" customWidth="1"/>
    <col min="21" max="21" width="11.625" style="1" customWidth="1"/>
    <col min="22" max="22" width="10.125" style="1" customWidth="1"/>
    <col min="23" max="23" width="10.5" style="1" customWidth="1"/>
    <col min="24" max="24" width="10.75" style="1" customWidth="1"/>
    <col min="25" max="25" width="11.625" style="1" customWidth="1"/>
    <col min="26" max="27" width="10.125" style="1" customWidth="1"/>
    <col min="28" max="28" width="11.75" style="1" customWidth="1"/>
    <col min="29" max="131" width="7.125" style="1" customWidth="1"/>
    <col min="132" max="16384" width="9" style="1"/>
  </cols>
  <sheetData>
    <row r="1" spans="1:28" s="2" customFormat="1">
      <c r="A1" s="455"/>
      <c r="B1" s="133" t="s">
        <v>7</v>
      </c>
      <c r="C1" s="133"/>
      <c r="D1" s="132"/>
      <c r="E1" s="4"/>
      <c r="F1" s="4"/>
      <c r="G1" s="4"/>
      <c r="H1" s="4"/>
      <c r="I1" s="4"/>
      <c r="J1" s="4"/>
      <c r="K1" s="4"/>
      <c r="L1" s="4"/>
      <c r="M1" s="4"/>
      <c r="N1" s="4"/>
    </row>
    <row r="2" spans="1:28" s="2" customFormat="1">
      <c r="A2" s="455"/>
      <c r="B2" s="133" t="s">
        <v>8</v>
      </c>
      <c r="C2" s="133"/>
      <c r="D2" s="132"/>
      <c r="E2" s="4"/>
      <c r="F2" s="4"/>
      <c r="G2" s="4"/>
      <c r="H2" s="4"/>
      <c r="I2" s="4"/>
      <c r="J2" s="4"/>
      <c r="K2" s="4"/>
      <c r="L2" s="4"/>
      <c r="M2" s="4"/>
      <c r="N2" s="4"/>
    </row>
    <row r="3" spans="1:28" s="3" customFormat="1">
      <c r="A3" s="455"/>
      <c r="B3" s="68" t="s">
        <v>9</v>
      </c>
      <c r="C3" s="19"/>
      <c r="D3" s="15"/>
    </row>
    <row r="4" spans="1:28" s="3" customFormat="1">
      <c r="A4" s="455"/>
      <c r="B4" s="23" t="s">
        <v>193</v>
      </c>
      <c r="C4" s="19"/>
      <c r="D4" s="14"/>
    </row>
    <row r="5" spans="1:28" s="3" customFormat="1">
      <c r="A5" s="455"/>
      <c r="B5" s="136" t="s">
        <v>194</v>
      </c>
      <c r="C5" s="19"/>
      <c r="D5" s="14"/>
    </row>
    <row r="6" spans="1:28" s="3" customFormat="1">
      <c r="A6" s="455"/>
      <c r="B6" s="14"/>
      <c r="D6" s="14"/>
    </row>
    <row r="7" spans="1:28" s="3" customFormat="1" ht="15.75" customHeight="1">
      <c r="A7" s="455"/>
      <c r="B7" s="77" t="s">
        <v>47</v>
      </c>
      <c r="C7" s="132"/>
      <c r="D7" s="132"/>
      <c r="E7" s="63" t="s">
        <v>195</v>
      </c>
      <c r="F7" s="11"/>
      <c r="G7" s="11"/>
      <c r="I7" s="8"/>
      <c r="J7" s="6"/>
      <c r="K7" s="6"/>
      <c r="L7" s="6"/>
      <c r="M7" s="6"/>
      <c r="N7" s="6"/>
      <c r="O7" s="6"/>
    </row>
    <row r="8" spans="1:28" s="3" customFormat="1">
      <c r="A8" s="455"/>
      <c r="B8" s="133"/>
      <c r="C8" s="12"/>
      <c r="D8" s="133"/>
      <c r="E8" s="34"/>
      <c r="F8" s="34"/>
      <c r="G8" s="34"/>
      <c r="H8" s="34"/>
      <c r="I8" s="34"/>
      <c r="J8" s="456" t="s">
        <v>48</v>
      </c>
      <c r="K8" s="457"/>
      <c r="L8" s="457"/>
      <c r="M8" s="457"/>
      <c r="N8" s="457"/>
      <c r="O8" s="35"/>
      <c r="P8" s="36"/>
      <c r="Q8" s="36"/>
      <c r="R8" s="36"/>
    </row>
    <row r="9" spans="1:28" s="3" customFormat="1">
      <c r="A9" s="455"/>
      <c r="B9" s="12"/>
      <c r="C9" s="12"/>
      <c r="D9" s="133"/>
      <c r="E9" s="458" t="s">
        <v>196</v>
      </c>
      <c r="F9" s="459"/>
      <c r="G9" s="63"/>
      <c r="H9" s="38"/>
      <c r="I9" s="38"/>
      <c r="J9" s="39"/>
      <c r="K9" s="40"/>
      <c r="L9" s="40"/>
      <c r="M9" s="40"/>
      <c r="N9" s="40"/>
      <c r="O9" s="35"/>
      <c r="P9" s="36"/>
      <c r="Q9" s="36"/>
      <c r="R9" s="36"/>
    </row>
    <row r="10" spans="1:28" s="7" customFormat="1" ht="18.75">
      <c r="A10" s="78"/>
      <c r="B10" s="139" t="s">
        <v>197</v>
      </c>
      <c r="C10" s="20"/>
      <c r="D10" s="20"/>
      <c r="E10" s="271" t="s">
        <v>52</v>
      </c>
      <c r="F10" s="348" t="s">
        <v>53</v>
      </c>
      <c r="G10" s="185" t="s">
        <v>54</v>
      </c>
      <c r="H10" s="191" t="s">
        <v>55</v>
      </c>
      <c r="I10" s="191" t="s">
        <v>56</v>
      </c>
      <c r="J10" s="191" t="s">
        <v>57</v>
      </c>
      <c r="K10" s="191" t="s">
        <v>58</v>
      </c>
      <c r="L10" s="191" t="s">
        <v>59</v>
      </c>
      <c r="M10" s="191" t="s">
        <v>60</v>
      </c>
      <c r="N10" s="191" t="s">
        <v>61</v>
      </c>
      <c r="O10" s="191" t="s">
        <v>62</v>
      </c>
      <c r="P10" s="191" t="s">
        <v>63</v>
      </c>
      <c r="Q10" s="191" t="s">
        <v>64</v>
      </c>
      <c r="R10" s="191" t="s">
        <v>65</v>
      </c>
      <c r="S10" s="191" t="s">
        <v>66</v>
      </c>
      <c r="T10" s="191" t="s">
        <v>67</v>
      </c>
      <c r="U10" s="191" t="s">
        <v>68</v>
      </c>
      <c r="V10" s="191" t="s">
        <v>69</v>
      </c>
      <c r="W10" s="191" t="s">
        <v>70</v>
      </c>
      <c r="X10" s="191" t="s">
        <v>71</v>
      </c>
      <c r="Y10" s="191" t="s">
        <v>72</v>
      </c>
      <c r="Z10" s="191" t="s">
        <v>73</v>
      </c>
      <c r="AA10" s="191" t="s">
        <v>74</v>
      </c>
      <c r="AB10" s="191" t="s">
        <v>75</v>
      </c>
    </row>
    <row r="11" spans="1:28" ht="17.25" customHeight="1">
      <c r="A11" s="481">
        <v>1</v>
      </c>
      <c r="B11" s="133" t="s">
        <v>198</v>
      </c>
      <c r="C11" s="133"/>
      <c r="D11" s="41"/>
      <c r="E11" s="381">
        <v>893439</v>
      </c>
      <c r="F11" s="382">
        <v>930206</v>
      </c>
      <c r="G11" s="186">
        <v>986851</v>
      </c>
      <c r="H11" s="157">
        <v>1056400</v>
      </c>
      <c r="I11" s="157">
        <v>1119955</v>
      </c>
      <c r="J11" s="370">
        <v>1166440</v>
      </c>
      <c r="K11" s="370">
        <v>1214621</v>
      </c>
      <c r="L11" s="370">
        <v>1259092</v>
      </c>
      <c r="M11" s="370">
        <v>1292023</v>
      </c>
      <c r="N11" s="371">
        <v>1326375</v>
      </c>
      <c r="O11" s="370">
        <v>1355160</v>
      </c>
      <c r="P11" s="370">
        <v>1432939</v>
      </c>
      <c r="Q11" s="370">
        <v>1480615</v>
      </c>
      <c r="R11" s="370">
        <v>1495421</v>
      </c>
      <c r="S11" s="371">
        <v>1510375</v>
      </c>
      <c r="T11" s="370">
        <v>1525479</v>
      </c>
      <c r="U11" s="370">
        <v>1540734</v>
      </c>
      <c r="V11" s="370">
        <v>1556141</v>
      </c>
      <c r="W11" s="370">
        <v>1571703</v>
      </c>
      <c r="X11" s="371">
        <v>1587420</v>
      </c>
      <c r="Y11" s="370">
        <v>1603294</v>
      </c>
      <c r="Z11" s="370">
        <v>1619327</v>
      </c>
      <c r="AA11" s="370">
        <v>1635520</v>
      </c>
      <c r="AB11" s="370">
        <v>1651875</v>
      </c>
    </row>
    <row r="12" spans="1:28" ht="17.25" customHeight="1">
      <c r="A12" s="481">
        <v>2</v>
      </c>
      <c r="B12" s="133" t="s">
        <v>199</v>
      </c>
      <c r="C12" s="133"/>
      <c r="D12" s="41"/>
      <c r="E12" s="381"/>
      <c r="F12" s="382"/>
      <c r="G12" s="186"/>
      <c r="H12" s="157"/>
      <c r="I12" s="157"/>
      <c r="J12" s="158"/>
      <c r="K12" s="158"/>
      <c r="L12" s="158"/>
      <c r="M12" s="158"/>
      <c r="N12" s="157"/>
      <c r="O12" s="158"/>
      <c r="P12" s="158"/>
      <c r="Q12" s="158"/>
      <c r="R12" s="158"/>
      <c r="S12" s="157"/>
      <c r="T12" s="158"/>
      <c r="U12" s="158"/>
      <c r="V12" s="158"/>
      <c r="W12" s="158"/>
      <c r="X12" s="157"/>
      <c r="Y12" s="158"/>
      <c r="Z12" s="158"/>
      <c r="AA12" s="158"/>
      <c r="AB12" s="158"/>
    </row>
    <row r="13" spans="1:28" ht="17.25" customHeight="1">
      <c r="A13" s="481">
        <v>3</v>
      </c>
      <c r="B13" s="133" t="s">
        <v>200</v>
      </c>
      <c r="C13" s="133"/>
      <c r="D13" s="41"/>
      <c r="E13" s="383"/>
      <c r="F13" s="384"/>
      <c r="G13" s="151"/>
      <c r="H13" s="151"/>
      <c r="I13" s="151"/>
      <c r="J13" s="151"/>
      <c r="K13" s="151"/>
      <c r="L13" s="151"/>
      <c r="M13" s="151"/>
      <c r="N13" s="151"/>
      <c r="O13" s="151"/>
      <c r="P13" s="151"/>
      <c r="Q13" s="151"/>
      <c r="R13" s="151"/>
      <c r="S13" s="151"/>
      <c r="T13" s="151"/>
      <c r="U13" s="151"/>
      <c r="V13" s="151"/>
      <c r="W13" s="151"/>
      <c r="X13" s="151"/>
      <c r="Y13" s="151"/>
      <c r="Z13" s="151"/>
      <c r="AA13" s="151"/>
      <c r="AB13" s="151"/>
    </row>
    <row r="14" spans="1:28" ht="17.25" customHeight="1">
      <c r="A14" s="481">
        <v>4</v>
      </c>
      <c r="B14" s="133" t="s">
        <v>201</v>
      </c>
      <c r="C14" s="133"/>
      <c r="D14" s="41"/>
      <c r="E14" s="381">
        <v>2875</v>
      </c>
      <c r="F14" s="385">
        <v>2801</v>
      </c>
      <c r="G14" s="187">
        <v>2698</v>
      </c>
      <c r="H14" s="272">
        <v>2616</v>
      </c>
      <c r="I14" s="272">
        <v>2546</v>
      </c>
      <c r="J14" s="272">
        <v>2633</v>
      </c>
      <c r="K14" s="272">
        <v>2479</v>
      </c>
      <c r="L14" s="272">
        <v>2424</v>
      </c>
      <c r="M14" s="272">
        <v>2303</v>
      </c>
      <c r="N14" s="272">
        <v>2064</v>
      </c>
      <c r="O14" s="272">
        <v>2064</v>
      </c>
      <c r="P14" s="272">
        <v>2064</v>
      </c>
      <c r="Q14" s="272">
        <v>2064</v>
      </c>
      <c r="R14" s="272">
        <v>2064</v>
      </c>
      <c r="S14" s="272">
        <v>2064</v>
      </c>
      <c r="T14" s="272">
        <v>2064</v>
      </c>
      <c r="U14" s="272">
        <v>2064</v>
      </c>
      <c r="V14" s="272">
        <v>2064</v>
      </c>
      <c r="W14" s="272">
        <v>2064</v>
      </c>
      <c r="X14" s="272">
        <v>2064</v>
      </c>
      <c r="Y14" s="272">
        <v>2064</v>
      </c>
      <c r="Z14" s="272">
        <v>2064</v>
      </c>
      <c r="AA14" s="272">
        <v>2064</v>
      </c>
      <c r="AB14" s="272">
        <v>2064</v>
      </c>
    </row>
    <row r="15" spans="1:28" ht="17.25" customHeight="1">
      <c r="A15" s="481">
        <v>5</v>
      </c>
      <c r="B15" s="133" t="s">
        <v>202</v>
      </c>
      <c r="C15" s="133"/>
      <c r="D15" s="41"/>
      <c r="E15" s="192">
        <f t="shared" ref="E15:AB15" si="0">+E11-E14</f>
        <v>890564</v>
      </c>
      <c r="F15" s="376">
        <f t="shared" si="0"/>
        <v>927405</v>
      </c>
      <c r="G15" s="211">
        <f t="shared" si="0"/>
        <v>984153</v>
      </c>
      <c r="H15" s="211">
        <f t="shared" si="0"/>
        <v>1053784</v>
      </c>
      <c r="I15" s="211">
        <f t="shared" si="0"/>
        <v>1117409</v>
      </c>
      <c r="J15" s="211">
        <f t="shared" si="0"/>
        <v>1163807</v>
      </c>
      <c r="K15" s="211">
        <f t="shared" si="0"/>
        <v>1212142</v>
      </c>
      <c r="L15" s="211">
        <f t="shared" si="0"/>
        <v>1256668</v>
      </c>
      <c r="M15" s="211">
        <f t="shared" si="0"/>
        <v>1289720</v>
      </c>
      <c r="N15" s="211">
        <f t="shared" si="0"/>
        <v>1324311</v>
      </c>
      <c r="O15" s="211">
        <f t="shared" si="0"/>
        <v>1353096</v>
      </c>
      <c r="P15" s="211">
        <f t="shared" si="0"/>
        <v>1430875</v>
      </c>
      <c r="Q15" s="211">
        <f t="shared" si="0"/>
        <v>1478551</v>
      </c>
      <c r="R15" s="211">
        <f t="shared" si="0"/>
        <v>1493357</v>
      </c>
      <c r="S15" s="211">
        <f t="shared" si="0"/>
        <v>1508311</v>
      </c>
      <c r="T15" s="211">
        <f t="shared" si="0"/>
        <v>1523415</v>
      </c>
      <c r="U15" s="211">
        <f t="shared" si="0"/>
        <v>1538670</v>
      </c>
      <c r="V15" s="211">
        <f t="shared" si="0"/>
        <v>1554077</v>
      </c>
      <c r="W15" s="211">
        <f t="shared" si="0"/>
        <v>1569639</v>
      </c>
      <c r="X15" s="211">
        <f t="shared" si="0"/>
        <v>1585356</v>
      </c>
      <c r="Y15" s="211">
        <f t="shared" si="0"/>
        <v>1601230</v>
      </c>
      <c r="Z15" s="211">
        <f t="shared" si="0"/>
        <v>1617263</v>
      </c>
      <c r="AA15" s="211">
        <f t="shared" si="0"/>
        <v>1633456</v>
      </c>
      <c r="AB15" s="211">
        <f t="shared" si="0"/>
        <v>1649811</v>
      </c>
    </row>
    <row r="16" spans="1:28" ht="17.25" customHeight="1">
      <c r="A16" s="481">
        <v>6</v>
      </c>
      <c r="B16" s="133" t="s">
        <v>203</v>
      </c>
      <c r="C16" s="21"/>
      <c r="D16" s="42"/>
      <c r="E16" s="192"/>
      <c r="F16" s="397"/>
      <c r="G16" s="186"/>
      <c r="H16" s="186"/>
      <c r="I16" s="186"/>
      <c r="J16" s="186"/>
      <c r="K16" s="186"/>
      <c r="L16" s="186"/>
      <c r="M16" s="186"/>
      <c r="N16" s="186"/>
      <c r="O16" s="186"/>
      <c r="P16" s="186"/>
      <c r="Q16" s="186"/>
      <c r="R16" s="186"/>
      <c r="S16" s="186"/>
      <c r="T16" s="186"/>
      <c r="U16" s="186"/>
      <c r="V16" s="186"/>
      <c r="W16" s="186"/>
      <c r="X16" s="186"/>
      <c r="Y16" s="186"/>
      <c r="Z16" s="186"/>
      <c r="AA16" s="186"/>
      <c r="AB16" s="186"/>
    </row>
    <row r="17" spans="1:29" ht="17.25" customHeight="1">
      <c r="A17" s="481">
        <v>7</v>
      </c>
      <c r="B17" s="24" t="s">
        <v>204</v>
      </c>
      <c r="C17" s="133"/>
      <c r="D17" s="41"/>
      <c r="E17" s="386">
        <f t="shared" ref="E17:AB17" si="1">E15+E16</f>
        <v>890564</v>
      </c>
      <c r="F17" s="387">
        <f t="shared" si="1"/>
        <v>927405</v>
      </c>
      <c r="G17" s="188">
        <f t="shared" si="1"/>
        <v>984153</v>
      </c>
      <c r="H17" s="188">
        <f t="shared" si="1"/>
        <v>1053784</v>
      </c>
      <c r="I17" s="188">
        <f t="shared" si="1"/>
        <v>1117409</v>
      </c>
      <c r="J17" s="188">
        <f t="shared" si="1"/>
        <v>1163807</v>
      </c>
      <c r="K17" s="188">
        <f t="shared" si="1"/>
        <v>1212142</v>
      </c>
      <c r="L17" s="188">
        <f t="shared" si="1"/>
        <v>1256668</v>
      </c>
      <c r="M17" s="188">
        <f t="shared" si="1"/>
        <v>1289720</v>
      </c>
      <c r="N17" s="188">
        <f t="shared" si="1"/>
        <v>1324311</v>
      </c>
      <c r="O17" s="188">
        <f t="shared" si="1"/>
        <v>1353096</v>
      </c>
      <c r="P17" s="188">
        <f t="shared" si="1"/>
        <v>1430875</v>
      </c>
      <c r="Q17" s="188">
        <f t="shared" si="1"/>
        <v>1478551</v>
      </c>
      <c r="R17" s="188">
        <f t="shared" si="1"/>
        <v>1493357</v>
      </c>
      <c r="S17" s="188">
        <f t="shared" si="1"/>
        <v>1508311</v>
      </c>
      <c r="T17" s="188">
        <f t="shared" si="1"/>
        <v>1523415</v>
      </c>
      <c r="U17" s="188">
        <f t="shared" si="1"/>
        <v>1538670</v>
      </c>
      <c r="V17" s="188">
        <f t="shared" si="1"/>
        <v>1554077</v>
      </c>
      <c r="W17" s="188">
        <f t="shared" si="1"/>
        <v>1569639</v>
      </c>
      <c r="X17" s="188">
        <f t="shared" si="1"/>
        <v>1585356</v>
      </c>
      <c r="Y17" s="188">
        <f t="shared" si="1"/>
        <v>1601230</v>
      </c>
      <c r="Z17" s="188">
        <f t="shared" si="1"/>
        <v>1617263</v>
      </c>
      <c r="AA17" s="188">
        <f t="shared" si="1"/>
        <v>1633456</v>
      </c>
      <c r="AB17" s="188">
        <f t="shared" si="1"/>
        <v>1649811</v>
      </c>
      <c r="AC17" s="129"/>
    </row>
    <row r="18" spans="1:29" ht="17.25" customHeight="1">
      <c r="A18" s="481"/>
      <c r="B18" s="131"/>
      <c r="C18" s="133"/>
      <c r="D18" s="133"/>
      <c r="E18" s="189"/>
      <c r="F18" s="349"/>
      <c r="G18" s="189"/>
      <c r="H18" s="189"/>
      <c r="I18" s="189"/>
      <c r="J18" s="243"/>
      <c r="K18" s="243"/>
      <c r="L18" s="243"/>
      <c r="M18" s="244"/>
      <c r="N18" s="189"/>
      <c r="O18" s="243"/>
      <c r="P18" s="243"/>
      <c r="Q18" s="243"/>
      <c r="R18" s="244"/>
      <c r="S18" s="189"/>
      <c r="T18" s="243"/>
      <c r="U18" s="243"/>
      <c r="V18" s="243"/>
      <c r="W18" s="244"/>
      <c r="X18" s="189"/>
      <c r="Y18" s="243"/>
      <c r="Z18" s="243"/>
      <c r="AA18" s="243"/>
      <c r="AB18" s="244"/>
      <c r="AC18" s="129"/>
    </row>
    <row r="19" spans="1:29" ht="17.25" customHeight="1">
      <c r="A19" s="481">
        <v>8</v>
      </c>
      <c r="B19" s="133" t="s">
        <v>205</v>
      </c>
      <c r="C19" s="133"/>
      <c r="D19" s="41"/>
      <c r="E19" s="193"/>
      <c r="F19" s="194"/>
      <c r="G19" s="108"/>
      <c r="H19" s="108"/>
      <c r="I19" s="108"/>
      <c r="J19" s="109"/>
      <c r="K19" s="109"/>
      <c r="L19" s="109"/>
      <c r="M19" s="109"/>
      <c r="N19" s="108"/>
      <c r="O19" s="109"/>
      <c r="P19" s="109"/>
      <c r="Q19" s="109"/>
      <c r="R19" s="109"/>
      <c r="S19" s="108"/>
      <c r="T19" s="109"/>
      <c r="U19" s="109"/>
      <c r="V19" s="109"/>
      <c r="W19" s="109"/>
      <c r="X19" s="108"/>
      <c r="Y19" s="109"/>
      <c r="Z19" s="109"/>
      <c r="AA19" s="109"/>
      <c r="AB19" s="109"/>
      <c r="AC19" s="129"/>
    </row>
    <row r="20" spans="1:29" ht="17.25" customHeight="1">
      <c r="A20" s="481">
        <v>9</v>
      </c>
      <c r="B20" s="133" t="s">
        <v>206</v>
      </c>
      <c r="C20" s="133"/>
      <c r="D20" s="41"/>
      <c r="E20" s="377">
        <v>0</v>
      </c>
      <c r="F20" s="378">
        <v>0</v>
      </c>
      <c r="G20" s="374">
        <v>5531</v>
      </c>
      <c r="H20" s="374">
        <v>15335</v>
      </c>
      <c r="I20" s="374">
        <v>32757</v>
      </c>
      <c r="J20" s="374">
        <v>51436</v>
      </c>
      <c r="K20" s="374">
        <v>65809</v>
      </c>
      <c r="L20" s="374">
        <v>79850</v>
      </c>
      <c r="M20" s="374">
        <v>92874</v>
      </c>
      <c r="N20" s="374">
        <v>106330</v>
      </c>
      <c r="O20" s="374">
        <v>127879</v>
      </c>
      <c r="P20" s="374">
        <v>149845</v>
      </c>
      <c r="Q20" s="374">
        <v>163343</v>
      </c>
      <c r="R20" s="374">
        <v>176156</v>
      </c>
      <c r="S20" s="374">
        <v>187836</v>
      </c>
      <c r="T20" s="374">
        <v>197832</v>
      </c>
      <c r="U20" s="374">
        <v>203773</v>
      </c>
      <c r="V20" s="374">
        <v>205157</v>
      </c>
      <c r="W20" s="374">
        <v>205468</v>
      </c>
      <c r="X20" s="374">
        <v>205779</v>
      </c>
      <c r="Y20" s="374">
        <v>206144</v>
      </c>
      <c r="Z20" s="374">
        <v>206510</v>
      </c>
      <c r="AA20" s="374">
        <v>206842</v>
      </c>
      <c r="AB20" s="374">
        <v>207293</v>
      </c>
      <c r="AC20" s="129"/>
    </row>
    <row r="21" spans="1:29" ht="17.25" customHeight="1">
      <c r="A21" s="481">
        <v>10</v>
      </c>
      <c r="B21" s="149" t="s">
        <v>207</v>
      </c>
      <c r="C21" s="133"/>
      <c r="D21" s="133"/>
      <c r="E21" s="273">
        <v>65000</v>
      </c>
      <c r="F21" s="358">
        <v>65000</v>
      </c>
      <c r="G21" s="374">
        <v>65000</v>
      </c>
      <c r="H21" s="374">
        <v>74480</v>
      </c>
      <c r="I21" s="374">
        <v>74480</v>
      </c>
      <c r="J21" s="374">
        <v>80675</v>
      </c>
      <c r="K21" s="374">
        <v>86150</v>
      </c>
      <c r="L21" s="374">
        <v>91010</v>
      </c>
      <c r="M21" s="374">
        <v>91010</v>
      </c>
      <c r="N21" s="374">
        <v>91010</v>
      </c>
      <c r="O21" s="374">
        <v>91010</v>
      </c>
      <c r="P21" s="374">
        <v>91010</v>
      </c>
      <c r="Q21" s="374">
        <v>91010</v>
      </c>
      <c r="R21" s="374">
        <v>91010</v>
      </c>
      <c r="S21" s="374">
        <v>91010</v>
      </c>
      <c r="T21" s="374">
        <v>91010</v>
      </c>
      <c r="U21" s="374">
        <v>91010</v>
      </c>
      <c r="V21" s="374">
        <v>91010</v>
      </c>
      <c r="W21" s="374">
        <v>91010</v>
      </c>
      <c r="X21" s="374">
        <v>91010</v>
      </c>
      <c r="Y21" s="374">
        <v>91010</v>
      </c>
      <c r="Z21" s="374">
        <v>91010</v>
      </c>
      <c r="AA21" s="374">
        <v>91010</v>
      </c>
      <c r="AB21" s="374">
        <v>91010</v>
      </c>
      <c r="AC21" s="129"/>
    </row>
    <row r="22" spans="1:29" ht="17.25" customHeight="1">
      <c r="A22" s="19">
        <v>11</v>
      </c>
      <c r="B22" s="149" t="s">
        <v>208</v>
      </c>
      <c r="C22" s="133"/>
      <c r="D22" s="133"/>
      <c r="E22" s="273"/>
      <c r="F22" s="357"/>
      <c r="G22" s="355"/>
      <c r="H22" s="356"/>
      <c r="I22" s="356"/>
      <c r="J22" s="59"/>
      <c r="K22" s="59"/>
      <c r="L22" s="59"/>
      <c r="M22" s="59"/>
      <c r="N22" s="356"/>
      <c r="O22" s="59"/>
      <c r="P22" s="59"/>
      <c r="Q22" s="59"/>
      <c r="R22" s="59"/>
      <c r="S22" s="356"/>
      <c r="T22" s="59"/>
      <c r="U22" s="59"/>
      <c r="V22" s="59"/>
      <c r="W22" s="59"/>
      <c r="X22" s="356"/>
      <c r="Y22" s="59"/>
      <c r="Z22" s="59"/>
      <c r="AA22" s="59"/>
      <c r="AB22" s="59"/>
      <c r="AC22" s="129"/>
    </row>
    <row r="23" spans="1:29">
      <c r="A23" s="274"/>
      <c r="B23" s="215"/>
      <c r="C23" s="215"/>
      <c r="D23" s="275"/>
      <c r="E23" s="276"/>
      <c r="F23" s="116"/>
      <c r="G23" s="276"/>
      <c r="H23" s="276"/>
      <c r="I23" s="276"/>
      <c r="J23" s="201"/>
      <c r="K23" s="201"/>
      <c r="L23" s="201"/>
      <c r="M23" s="277"/>
      <c r="N23" s="276"/>
      <c r="O23" s="201"/>
      <c r="P23" s="201"/>
      <c r="Q23" s="201"/>
      <c r="R23" s="277"/>
      <c r="S23" s="276"/>
      <c r="T23" s="201"/>
      <c r="U23" s="201"/>
      <c r="V23" s="201"/>
      <c r="W23" s="277"/>
      <c r="X23" s="276"/>
      <c r="Y23" s="201"/>
      <c r="Z23" s="201"/>
      <c r="AA23" s="201"/>
      <c r="AB23" s="277"/>
      <c r="AC23" s="129"/>
    </row>
    <row r="24" spans="1:29" ht="18.75" customHeight="1">
      <c r="B24" s="139" t="s">
        <v>209</v>
      </c>
      <c r="C24" s="25"/>
      <c r="D24" s="43"/>
      <c r="E24" s="44"/>
      <c r="F24" s="44"/>
      <c r="G24" s="44"/>
      <c r="H24" s="44"/>
      <c r="I24" s="44"/>
      <c r="J24" s="44"/>
      <c r="K24" s="44"/>
      <c r="L24" s="44"/>
      <c r="M24" s="44"/>
      <c r="N24" s="44"/>
      <c r="O24" s="44"/>
      <c r="P24" s="44"/>
      <c r="Q24" s="44"/>
      <c r="R24" s="44"/>
      <c r="S24" s="44"/>
      <c r="T24" s="44"/>
      <c r="U24" s="44"/>
      <c r="V24" s="44"/>
      <c r="W24" s="44"/>
      <c r="X24" s="44"/>
      <c r="Y24" s="44"/>
      <c r="Z24" s="44"/>
      <c r="AA24" s="44"/>
      <c r="AB24" s="44"/>
      <c r="AC24" s="129"/>
    </row>
    <row r="25" spans="1:29" ht="15.75" customHeight="1">
      <c r="A25" s="134"/>
      <c r="B25" s="24" t="s">
        <v>210</v>
      </c>
      <c r="C25" s="26"/>
      <c r="D25" s="45"/>
      <c r="E25" s="46"/>
      <c r="F25" s="46"/>
      <c r="G25" s="46"/>
      <c r="H25" s="46"/>
      <c r="I25" s="46"/>
      <c r="J25" s="47"/>
      <c r="K25" s="47"/>
      <c r="L25" s="47"/>
      <c r="M25" s="47"/>
      <c r="N25" s="46"/>
      <c r="O25" s="47"/>
      <c r="P25" s="47"/>
      <c r="Q25" s="47"/>
      <c r="R25" s="47"/>
      <c r="S25" s="46"/>
      <c r="T25" s="47"/>
      <c r="U25" s="47"/>
      <c r="V25" s="47"/>
      <c r="W25" s="47"/>
      <c r="X25" s="46"/>
      <c r="Y25" s="47"/>
      <c r="Z25" s="47"/>
      <c r="AA25" s="47"/>
      <c r="AB25" s="47"/>
      <c r="AC25" s="129"/>
    </row>
    <row r="26" spans="1:29">
      <c r="A26" s="134"/>
      <c r="B26" s="133" t="s">
        <v>91</v>
      </c>
      <c r="C26" s="132"/>
      <c r="D26" s="220" t="s">
        <v>92</v>
      </c>
      <c r="E26" s="191" t="s">
        <v>52</v>
      </c>
      <c r="F26" s="191" t="s">
        <v>53</v>
      </c>
      <c r="G26" s="191" t="s">
        <v>54</v>
      </c>
      <c r="H26" s="191" t="s">
        <v>55</v>
      </c>
      <c r="I26" s="191" t="s">
        <v>56</v>
      </c>
      <c r="J26" s="191" t="s">
        <v>57</v>
      </c>
      <c r="K26" s="191" t="s">
        <v>58</v>
      </c>
      <c r="L26" s="191" t="s">
        <v>59</v>
      </c>
      <c r="M26" s="191" t="s">
        <v>60</v>
      </c>
      <c r="N26" s="191" t="s">
        <v>61</v>
      </c>
      <c r="O26" s="191" t="s">
        <v>62</v>
      </c>
      <c r="P26" s="191" t="s">
        <v>63</v>
      </c>
      <c r="Q26" s="191" t="s">
        <v>64</v>
      </c>
      <c r="R26" s="191" t="s">
        <v>65</v>
      </c>
      <c r="S26" s="191" t="s">
        <v>66</v>
      </c>
      <c r="T26" s="191" t="s">
        <v>67</v>
      </c>
      <c r="U26" s="191" t="s">
        <v>68</v>
      </c>
      <c r="V26" s="191" t="s">
        <v>69</v>
      </c>
      <c r="W26" s="191" t="s">
        <v>70</v>
      </c>
      <c r="X26" s="191" t="s">
        <v>71</v>
      </c>
      <c r="Y26" s="191" t="s">
        <v>72</v>
      </c>
      <c r="Z26" s="191" t="s">
        <v>73</v>
      </c>
      <c r="AA26" s="191" t="s">
        <v>74</v>
      </c>
      <c r="AB26" s="191" t="s">
        <v>75</v>
      </c>
      <c r="AC26" s="129"/>
    </row>
    <row r="27" spans="1:29" ht="31.5">
      <c r="A27" s="134" t="s">
        <v>117</v>
      </c>
      <c r="B27" s="352" t="s">
        <v>94</v>
      </c>
      <c r="C27" s="156"/>
      <c r="D27" s="183" t="str">
        <f>CRAT!D26</f>
        <v>Large Hydroelectric</v>
      </c>
      <c r="E27" s="379">
        <v>535177</v>
      </c>
      <c r="F27" s="379">
        <v>553559</v>
      </c>
      <c r="G27" s="157">
        <v>712120</v>
      </c>
      <c r="H27" s="157">
        <v>603388</v>
      </c>
      <c r="I27" s="157">
        <v>618722</v>
      </c>
      <c r="J27" s="372">
        <v>511326</v>
      </c>
      <c r="K27" s="372">
        <v>599437</v>
      </c>
      <c r="L27" s="372">
        <v>580120</v>
      </c>
      <c r="M27" s="372">
        <v>632059</v>
      </c>
      <c r="N27" s="372">
        <v>750750</v>
      </c>
      <c r="O27" s="372">
        <v>702825</v>
      </c>
      <c r="P27" s="372">
        <v>499756</v>
      </c>
      <c r="Q27" s="372">
        <v>548194</v>
      </c>
      <c r="R27" s="372">
        <v>569855</v>
      </c>
      <c r="S27" s="372">
        <v>764311</v>
      </c>
      <c r="T27" s="372">
        <v>747684</v>
      </c>
      <c r="U27" s="372">
        <v>522988</v>
      </c>
      <c r="V27" s="372">
        <v>508458</v>
      </c>
      <c r="W27" s="372">
        <v>386398</v>
      </c>
      <c r="X27" s="372">
        <v>402308</v>
      </c>
      <c r="Y27" s="372">
        <v>730805</v>
      </c>
      <c r="Z27" s="372">
        <v>724670</v>
      </c>
      <c r="AA27" s="372">
        <v>605824</v>
      </c>
      <c r="AB27" s="372">
        <v>605824</v>
      </c>
      <c r="AC27" s="129"/>
    </row>
    <row r="28" spans="1:29" ht="31.5">
      <c r="A28" s="134" t="s">
        <v>119</v>
      </c>
      <c r="B28" s="346" t="s">
        <v>97</v>
      </c>
      <c r="C28" s="156"/>
      <c r="D28" s="183" t="str">
        <f>CRAT!D27</f>
        <v>Large Hydroelectric</v>
      </c>
      <c r="E28" s="379">
        <v>294705</v>
      </c>
      <c r="F28" s="379">
        <v>305464</v>
      </c>
      <c r="G28" s="157">
        <v>340579</v>
      </c>
      <c r="H28" s="157">
        <v>288721</v>
      </c>
      <c r="I28" s="157">
        <v>295911</v>
      </c>
      <c r="J28" s="372">
        <v>244547</v>
      </c>
      <c r="K28" s="372">
        <v>286687</v>
      </c>
      <c r="L28" s="372">
        <v>277449</v>
      </c>
      <c r="M28" s="372">
        <v>302289</v>
      </c>
      <c r="N28" s="371">
        <v>359054</v>
      </c>
      <c r="O28" s="372">
        <v>336134</v>
      </c>
      <c r="P28" s="372">
        <v>239014</v>
      </c>
      <c r="Q28" s="372">
        <v>262180</v>
      </c>
      <c r="R28" s="372">
        <v>272539</v>
      </c>
      <c r="S28" s="371">
        <v>365540</v>
      </c>
      <c r="T28" s="372">
        <v>357588</v>
      </c>
      <c r="U28" s="372">
        <v>250125</v>
      </c>
      <c r="V28" s="372">
        <v>243176</v>
      </c>
      <c r="W28" s="372">
        <v>184799</v>
      </c>
      <c r="X28" s="371">
        <v>192408</v>
      </c>
      <c r="Y28" s="372">
        <v>349515</v>
      </c>
      <c r="Z28" s="372">
        <v>346581</v>
      </c>
      <c r="AA28" s="372">
        <v>289742</v>
      </c>
      <c r="AB28" s="372">
        <v>289742</v>
      </c>
      <c r="AC28" s="129"/>
    </row>
    <row r="29" spans="1:29">
      <c r="A29" s="134" t="s">
        <v>121</v>
      </c>
      <c r="B29" s="353"/>
      <c r="C29" s="156"/>
      <c r="D29" s="183"/>
      <c r="E29" s="379"/>
      <c r="F29" s="379"/>
      <c r="G29" s="157"/>
      <c r="H29" s="157"/>
      <c r="I29" s="157"/>
      <c r="J29" s="157"/>
      <c r="K29" s="157"/>
      <c r="L29" s="157"/>
      <c r="M29" s="157"/>
      <c r="N29" s="157"/>
      <c r="O29" s="157"/>
      <c r="P29" s="157"/>
      <c r="Q29" s="157"/>
      <c r="R29" s="157"/>
      <c r="S29" s="157"/>
      <c r="T29" s="157"/>
      <c r="U29" s="157"/>
      <c r="V29" s="157"/>
      <c r="W29" s="157"/>
      <c r="X29" s="157"/>
      <c r="Y29" s="157"/>
      <c r="Z29" s="157"/>
      <c r="AA29" s="157"/>
      <c r="AB29" s="157"/>
      <c r="AC29" s="129"/>
    </row>
    <row r="30" spans="1:29">
      <c r="A30" s="134" t="s">
        <v>124</v>
      </c>
      <c r="B30" s="221"/>
      <c r="C30" s="156"/>
      <c r="D30" s="183"/>
      <c r="E30" s="380"/>
      <c r="F30" s="380"/>
      <c r="G30" s="205"/>
      <c r="H30" s="205"/>
      <c r="I30" s="205"/>
      <c r="J30" s="228"/>
      <c r="K30" s="228"/>
      <c r="L30" s="228"/>
      <c r="M30" s="228"/>
      <c r="N30" s="205"/>
      <c r="O30" s="228"/>
      <c r="P30" s="228"/>
      <c r="Q30" s="228"/>
      <c r="R30" s="228"/>
      <c r="S30" s="205"/>
      <c r="T30" s="228"/>
      <c r="U30" s="228"/>
      <c r="V30" s="228"/>
      <c r="W30" s="228"/>
      <c r="X30" s="205"/>
      <c r="Y30" s="228"/>
      <c r="Z30" s="228"/>
      <c r="AA30" s="228"/>
      <c r="AB30" s="228"/>
      <c r="AC30" s="129"/>
    </row>
    <row r="31" spans="1:29" s="129" customFormat="1">
      <c r="A31" s="134" t="s">
        <v>127</v>
      </c>
      <c r="B31" s="221"/>
      <c r="C31" s="156"/>
      <c r="D31" s="183"/>
      <c r="E31" s="379"/>
      <c r="F31" s="379"/>
      <c r="G31" s="157"/>
      <c r="H31" s="157"/>
      <c r="I31" s="157"/>
      <c r="J31" s="158"/>
      <c r="K31" s="158"/>
      <c r="L31" s="158"/>
      <c r="M31" s="158"/>
      <c r="N31" s="157"/>
      <c r="O31" s="158"/>
      <c r="P31" s="158"/>
      <c r="Q31" s="158"/>
      <c r="R31" s="158"/>
      <c r="S31" s="157"/>
      <c r="T31" s="158"/>
      <c r="U31" s="158"/>
      <c r="V31" s="158"/>
      <c r="W31" s="158"/>
      <c r="X31" s="157"/>
      <c r="Y31" s="158"/>
      <c r="Z31" s="158"/>
      <c r="AA31" s="158"/>
      <c r="AB31" s="158"/>
    </row>
    <row r="32" spans="1:29" s="129" customFormat="1">
      <c r="A32" s="134" t="s">
        <v>128</v>
      </c>
      <c r="B32" s="221"/>
      <c r="C32" s="156"/>
      <c r="D32" s="183"/>
      <c r="E32" s="379"/>
      <c r="F32" s="379"/>
      <c r="G32" s="157"/>
      <c r="H32" s="157"/>
      <c r="I32" s="157"/>
      <c r="J32" s="158"/>
      <c r="K32" s="158"/>
      <c r="L32" s="158"/>
      <c r="M32" s="158"/>
      <c r="N32" s="157"/>
      <c r="O32" s="158"/>
      <c r="P32" s="158"/>
      <c r="Q32" s="158"/>
      <c r="R32" s="158"/>
      <c r="S32" s="157"/>
      <c r="T32" s="158"/>
      <c r="U32" s="158"/>
      <c r="V32" s="158"/>
      <c r="W32" s="158"/>
      <c r="X32" s="157"/>
      <c r="Y32" s="158"/>
      <c r="Z32" s="158"/>
      <c r="AA32" s="158"/>
      <c r="AB32" s="158"/>
    </row>
    <row r="33" spans="1:28" s="129" customFormat="1">
      <c r="A33" s="134" t="s">
        <v>129</v>
      </c>
      <c r="B33" s="221"/>
      <c r="C33" s="81"/>
      <c r="D33" s="183" t="s">
        <v>48</v>
      </c>
      <c r="E33" s="379"/>
      <c r="F33" s="379"/>
      <c r="G33" s="157"/>
      <c r="H33" s="157"/>
      <c r="I33" s="157"/>
      <c r="J33" s="158"/>
      <c r="K33" s="158"/>
      <c r="L33" s="158"/>
      <c r="M33" s="158"/>
      <c r="N33" s="157"/>
      <c r="O33" s="158"/>
      <c r="P33" s="158"/>
      <c r="Q33" s="158"/>
      <c r="R33" s="158"/>
      <c r="S33" s="157"/>
      <c r="T33" s="158"/>
      <c r="U33" s="158"/>
      <c r="V33" s="158"/>
      <c r="W33" s="158"/>
      <c r="X33" s="157"/>
      <c r="Y33" s="158"/>
      <c r="Z33" s="158"/>
      <c r="AA33" s="158"/>
      <c r="AB33" s="158"/>
    </row>
    <row r="34" spans="1:28">
      <c r="A34" s="134"/>
      <c r="B34" s="132"/>
      <c r="C34" s="132"/>
      <c r="D34" s="133"/>
      <c r="E34" s="231"/>
      <c r="F34" s="231"/>
      <c r="G34" s="231"/>
      <c r="H34" s="231"/>
      <c r="I34" s="231"/>
      <c r="J34" s="232"/>
      <c r="K34" s="232"/>
      <c r="L34" s="232"/>
      <c r="M34" s="233"/>
      <c r="N34" s="231"/>
      <c r="O34" s="232"/>
      <c r="P34" s="232"/>
      <c r="Q34" s="232"/>
      <c r="R34" s="233"/>
      <c r="S34" s="231"/>
      <c r="T34" s="232"/>
      <c r="U34" s="232"/>
      <c r="V34" s="232"/>
      <c r="W34" s="233"/>
      <c r="X34" s="231"/>
      <c r="Y34" s="232"/>
      <c r="Z34" s="232"/>
      <c r="AA34" s="232"/>
      <c r="AB34" s="233"/>
    </row>
    <row r="35" spans="1:28">
      <c r="A35" s="134"/>
      <c r="B35" s="24" t="s">
        <v>103</v>
      </c>
      <c r="C35" s="27"/>
      <c r="D35" s="24"/>
      <c r="E35" s="57"/>
      <c r="F35" s="57"/>
      <c r="G35" s="57"/>
      <c r="H35" s="57"/>
      <c r="I35" s="57"/>
      <c r="J35" s="54"/>
      <c r="K35" s="54"/>
      <c r="L35" s="54"/>
      <c r="M35" s="55"/>
      <c r="N35" s="57"/>
      <c r="O35" s="54"/>
      <c r="P35" s="54"/>
      <c r="Q35" s="54"/>
      <c r="R35" s="55"/>
      <c r="S35" s="57"/>
      <c r="T35" s="54"/>
      <c r="U35" s="54"/>
      <c r="V35" s="54"/>
      <c r="W35" s="55"/>
      <c r="X35" s="57"/>
      <c r="Y35" s="54"/>
      <c r="Z35" s="54"/>
      <c r="AA35" s="54"/>
      <c r="AB35" s="55"/>
    </row>
    <row r="36" spans="1:28">
      <c r="A36" s="134"/>
      <c r="B36" s="133" t="s">
        <v>104</v>
      </c>
      <c r="C36" s="132"/>
      <c r="D36" s="220" t="s">
        <v>92</v>
      </c>
      <c r="E36" s="191" t="s">
        <v>52</v>
      </c>
      <c r="F36" s="191" t="s">
        <v>53</v>
      </c>
      <c r="G36" s="191" t="s">
        <v>54</v>
      </c>
      <c r="H36" s="191" t="s">
        <v>55</v>
      </c>
      <c r="I36" s="191" t="s">
        <v>56</v>
      </c>
      <c r="J36" s="191" t="s">
        <v>57</v>
      </c>
      <c r="K36" s="191" t="s">
        <v>58</v>
      </c>
      <c r="L36" s="191" t="s">
        <v>59</v>
      </c>
      <c r="M36" s="191" t="s">
        <v>60</v>
      </c>
      <c r="N36" s="191" t="s">
        <v>61</v>
      </c>
      <c r="O36" s="191" t="s">
        <v>62</v>
      </c>
      <c r="P36" s="191" t="s">
        <v>63</v>
      </c>
      <c r="Q36" s="191" t="s">
        <v>64</v>
      </c>
      <c r="R36" s="191" t="s">
        <v>65</v>
      </c>
      <c r="S36" s="191" t="s">
        <v>66</v>
      </c>
      <c r="T36" s="191" t="s">
        <v>67</v>
      </c>
      <c r="U36" s="191" t="s">
        <v>68</v>
      </c>
      <c r="V36" s="191" t="s">
        <v>69</v>
      </c>
      <c r="W36" s="191" t="s">
        <v>70</v>
      </c>
      <c r="X36" s="191" t="s">
        <v>71</v>
      </c>
      <c r="Y36" s="191" t="s">
        <v>72</v>
      </c>
      <c r="Z36" s="191" t="s">
        <v>73</v>
      </c>
      <c r="AA36" s="191" t="s">
        <v>74</v>
      </c>
      <c r="AB36" s="191" t="s">
        <v>75</v>
      </c>
    </row>
    <row r="37" spans="1:28" ht="31.5">
      <c r="A37" s="134" t="s">
        <v>130</v>
      </c>
      <c r="B37" s="373" t="s">
        <v>106</v>
      </c>
      <c r="C37" s="156"/>
      <c r="D37" s="183" t="str">
        <f>CRAT!D36</f>
        <v>Large Hydroelectric</v>
      </c>
      <c r="E37" s="92">
        <v>3100</v>
      </c>
      <c r="F37" s="92">
        <v>3100</v>
      </c>
      <c r="G37" s="58">
        <v>3100</v>
      </c>
      <c r="H37" s="58">
        <v>3100</v>
      </c>
      <c r="I37" s="58">
        <v>3100</v>
      </c>
      <c r="J37" s="58">
        <v>3100</v>
      </c>
      <c r="K37" s="58">
        <v>3100</v>
      </c>
      <c r="L37" s="58">
        <v>3100</v>
      </c>
      <c r="M37" s="58">
        <v>3100</v>
      </c>
      <c r="N37" s="58">
        <v>3100</v>
      </c>
      <c r="O37" s="58">
        <v>3100</v>
      </c>
      <c r="P37" s="58">
        <v>3100</v>
      </c>
      <c r="Q37" s="58">
        <v>3100</v>
      </c>
      <c r="R37" s="58">
        <v>3100</v>
      </c>
      <c r="S37" s="58">
        <v>3100</v>
      </c>
      <c r="T37" s="58">
        <v>3100</v>
      </c>
      <c r="U37" s="58">
        <v>3100</v>
      </c>
      <c r="V37" s="58">
        <v>3100</v>
      </c>
      <c r="W37" s="58">
        <v>3100</v>
      </c>
      <c r="X37" s="58">
        <v>3100</v>
      </c>
      <c r="Y37" s="58">
        <v>3100</v>
      </c>
      <c r="Z37" s="58">
        <v>3100</v>
      </c>
      <c r="AA37" s="58">
        <v>3100</v>
      </c>
      <c r="AB37" s="58">
        <v>3100</v>
      </c>
    </row>
    <row r="38" spans="1:28" ht="31.5">
      <c r="A38" s="134" t="s">
        <v>131</v>
      </c>
      <c r="B38" s="373" t="s">
        <v>108</v>
      </c>
      <c r="C38" s="81"/>
      <c r="D38" s="183" t="str">
        <f>CRAT!D37</f>
        <v>Large Hydroelectric</v>
      </c>
      <c r="E38" s="394">
        <v>14163</v>
      </c>
      <c r="F38" s="394">
        <v>14680</v>
      </c>
      <c r="G38" s="395">
        <v>15214</v>
      </c>
      <c r="H38" s="395">
        <v>15764</v>
      </c>
      <c r="I38" s="395">
        <v>16329</v>
      </c>
      <c r="J38" s="396">
        <v>16912</v>
      </c>
      <c r="K38" s="396">
        <v>17512</v>
      </c>
      <c r="L38" s="396">
        <v>18131</v>
      </c>
      <c r="M38" s="396">
        <v>18768</v>
      </c>
      <c r="N38" s="395">
        <v>19368</v>
      </c>
      <c r="O38" s="396">
        <v>19987</v>
      </c>
      <c r="P38" s="396">
        <v>20605</v>
      </c>
      <c r="Q38" s="396">
        <v>21223</v>
      </c>
      <c r="R38" s="396">
        <v>21842</v>
      </c>
      <c r="S38" s="395">
        <v>22460</v>
      </c>
      <c r="T38" s="396">
        <v>23079</v>
      </c>
      <c r="U38" s="396">
        <v>23697</v>
      </c>
      <c r="V38" s="396">
        <v>24315</v>
      </c>
      <c r="W38" s="396">
        <v>24934</v>
      </c>
      <c r="X38" s="395">
        <v>25552</v>
      </c>
      <c r="Y38" s="396">
        <v>26171</v>
      </c>
      <c r="Z38" s="396">
        <v>26789</v>
      </c>
      <c r="AA38" s="396">
        <v>27407</v>
      </c>
      <c r="AB38" s="396">
        <v>28025</v>
      </c>
    </row>
    <row r="39" spans="1:28">
      <c r="A39" s="134" t="s">
        <v>132</v>
      </c>
      <c r="B39" s="221"/>
      <c r="C39" s="156"/>
      <c r="D39" s="183">
        <f>CRAT!D38</f>
        <v>0</v>
      </c>
      <c r="E39" s="153"/>
      <c r="F39" s="153"/>
      <c r="G39" s="157"/>
      <c r="H39" s="157"/>
      <c r="I39" s="157"/>
      <c r="J39" s="158"/>
      <c r="K39" s="158"/>
      <c r="L39" s="158"/>
      <c r="M39" s="158"/>
      <c r="N39" s="157"/>
      <c r="O39" s="158"/>
      <c r="P39" s="158"/>
      <c r="Q39" s="158"/>
      <c r="R39" s="158"/>
      <c r="S39" s="157"/>
      <c r="T39" s="158"/>
      <c r="U39" s="158"/>
      <c r="V39" s="158"/>
      <c r="W39" s="158"/>
      <c r="X39" s="157"/>
      <c r="Y39" s="158"/>
      <c r="Z39" s="158"/>
      <c r="AA39" s="158"/>
      <c r="AB39" s="158"/>
    </row>
    <row r="40" spans="1:28">
      <c r="A40" s="134" t="s">
        <v>133</v>
      </c>
      <c r="B40" s="221"/>
      <c r="C40" s="156"/>
      <c r="D40" s="183">
        <f>CRAT!D39</f>
        <v>0</v>
      </c>
      <c r="E40" s="153"/>
      <c r="F40" s="153"/>
      <c r="G40" s="157"/>
      <c r="H40" s="157"/>
      <c r="I40" s="157"/>
      <c r="J40" s="158"/>
      <c r="K40" s="158"/>
      <c r="L40" s="158"/>
      <c r="M40" s="158"/>
      <c r="N40" s="157"/>
      <c r="O40" s="158"/>
      <c r="P40" s="158"/>
      <c r="Q40" s="158"/>
      <c r="R40" s="158"/>
      <c r="S40" s="157"/>
      <c r="T40" s="158"/>
      <c r="U40" s="158"/>
      <c r="V40" s="158"/>
      <c r="W40" s="158"/>
      <c r="X40" s="157"/>
      <c r="Y40" s="158"/>
      <c r="Z40" s="158"/>
      <c r="AA40" s="158"/>
      <c r="AB40" s="158"/>
    </row>
    <row r="41" spans="1:28" s="129" customFormat="1">
      <c r="A41" s="134" t="s">
        <v>134</v>
      </c>
      <c r="B41" s="221"/>
      <c r="C41" s="156"/>
      <c r="D41" s="183">
        <f>CRAT!D40</f>
        <v>0</v>
      </c>
      <c r="E41" s="153"/>
      <c r="F41" s="153"/>
      <c r="G41" s="157"/>
      <c r="H41" s="157"/>
      <c r="I41" s="157"/>
      <c r="J41" s="158"/>
      <c r="K41" s="158"/>
      <c r="L41" s="158"/>
      <c r="M41" s="158"/>
      <c r="N41" s="157"/>
      <c r="O41" s="158"/>
      <c r="P41" s="158"/>
      <c r="Q41" s="158"/>
      <c r="R41" s="158"/>
      <c r="S41" s="157"/>
      <c r="T41" s="158"/>
      <c r="U41" s="158"/>
      <c r="V41" s="158"/>
      <c r="W41" s="158"/>
      <c r="X41" s="157"/>
      <c r="Y41" s="158"/>
      <c r="Z41" s="158"/>
      <c r="AA41" s="158"/>
      <c r="AB41" s="158"/>
    </row>
    <row r="42" spans="1:28">
      <c r="A42" s="134" t="s">
        <v>135</v>
      </c>
      <c r="B42" s="221"/>
      <c r="C42" s="156"/>
      <c r="D42" s="183">
        <f>CRAT!D41</f>
        <v>0</v>
      </c>
      <c r="E42" s="153"/>
      <c r="F42" s="153"/>
      <c r="G42" s="157"/>
      <c r="H42" s="157"/>
      <c r="I42" s="157"/>
      <c r="J42" s="158"/>
      <c r="K42" s="158"/>
      <c r="L42" s="158"/>
      <c r="M42" s="158"/>
      <c r="N42" s="157"/>
      <c r="O42" s="158"/>
      <c r="P42" s="158"/>
      <c r="Q42" s="158"/>
      <c r="R42" s="158"/>
      <c r="S42" s="157"/>
      <c r="T42" s="158"/>
      <c r="U42" s="158"/>
      <c r="V42" s="158"/>
      <c r="W42" s="158"/>
      <c r="X42" s="157"/>
      <c r="Y42" s="158"/>
      <c r="Z42" s="158"/>
      <c r="AA42" s="158"/>
      <c r="AB42" s="158"/>
    </row>
    <row r="43" spans="1:28">
      <c r="A43" s="134" t="s">
        <v>136</v>
      </c>
      <c r="B43" s="221"/>
      <c r="C43" s="81"/>
      <c r="D43" s="183">
        <f>CRAT!D42</f>
        <v>0</v>
      </c>
      <c r="E43" s="227"/>
      <c r="F43" s="227"/>
      <c r="G43" s="205"/>
      <c r="H43" s="205"/>
      <c r="I43" s="205"/>
      <c r="J43" s="228"/>
      <c r="K43" s="228"/>
      <c r="L43" s="228"/>
      <c r="M43" s="228"/>
      <c r="N43" s="205"/>
      <c r="O43" s="228"/>
      <c r="P43" s="228"/>
      <c r="Q43" s="228"/>
      <c r="R43" s="228"/>
      <c r="S43" s="205"/>
      <c r="T43" s="228"/>
      <c r="U43" s="228"/>
      <c r="V43" s="228"/>
      <c r="W43" s="228"/>
      <c r="X43" s="205"/>
      <c r="Y43" s="228"/>
      <c r="Z43" s="228"/>
      <c r="AA43" s="228"/>
      <c r="AB43" s="228"/>
    </row>
    <row r="44" spans="1:28" ht="31.5">
      <c r="A44" s="134">
        <v>12</v>
      </c>
      <c r="B44" s="245" t="s">
        <v>211</v>
      </c>
      <c r="C44" s="31"/>
      <c r="D44" s="247"/>
      <c r="E44" s="278">
        <f t="shared" ref="E44:AB44" si="2">SUM(E27:E33,E37:E43)</f>
        <v>847145</v>
      </c>
      <c r="F44" s="278">
        <f t="shared" si="2"/>
        <v>876803</v>
      </c>
      <c r="G44" s="278">
        <f t="shared" si="2"/>
        <v>1071013</v>
      </c>
      <c r="H44" s="278">
        <f t="shared" si="2"/>
        <v>910973</v>
      </c>
      <c r="I44" s="278">
        <f t="shared" si="2"/>
        <v>934062</v>
      </c>
      <c r="J44" s="278">
        <f t="shared" si="2"/>
        <v>775885</v>
      </c>
      <c r="K44" s="278">
        <f t="shared" si="2"/>
        <v>906736</v>
      </c>
      <c r="L44" s="278">
        <f t="shared" si="2"/>
        <v>878800</v>
      </c>
      <c r="M44" s="278">
        <f t="shared" si="2"/>
        <v>956216</v>
      </c>
      <c r="N44" s="278">
        <f t="shared" si="2"/>
        <v>1132272</v>
      </c>
      <c r="O44" s="278">
        <f t="shared" si="2"/>
        <v>1062046</v>
      </c>
      <c r="P44" s="278">
        <f t="shared" si="2"/>
        <v>762475</v>
      </c>
      <c r="Q44" s="278">
        <f t="shared" si="2"/>
        <v>834697</v>
      </c>
      <c r="R44" s="278">
        <f t="shared" si="2"/>
        <v>867336</v>
      </c>
      <c r="S44" s="278">
        <f t="shared" si="2"/>
        <v>1155411</v>
      </c>
      <c r="T44" s="278">
        <f t="shared" si="2"/>
        <v>1131451</v>
      </c>
      <c r="U44" s="278">
        <f t="shared" si="2"/>
        <v>799910</v>
      </c>
      <c r="V44" s="278">
        <f t="shared" si="2"/>
        <v>779049</v>
      </c>
      <c r="W44" s="278">
        <f t="shared" si="2"/>
        <v>599231</v>
      </c>
      <c r="X44" s="278">
        <f t="shared" si="2"/>
        <v>623368</v>
      </c>
      <c r="Y44" s="278">
        <f t="shared" si="2"/>
        <v>1109591</v>
      </c>
      <c r="Z44" s="278">
        <f t="shared" si="2"/>
        <v>1101140</v>
      </c>
      <c r="AA44" s="278">
        <f t="shared" si="2"/>
        <v>926073</v>
      </c>
      <c r="AB44" s="278">
        <f t="shared" si="2"/>
        <v>926691</v>
      </c>
    </row>
    <row r="45" spans="1:28">
      <c r="A45" s="134"/>
      <c r="B45" s="27"/>
      <c r="C45" s="27"/>
      <c r="D45" s="24"/>
      <c r="E45" s="279"/>
      <c r="F45" s="279"/>
      <c r="G45" s="279"/>
      <c r="H45" s="279"/>
      <c r="I45" s="279"/>
      <c r="J45" s="279"/>
      <c r="K45" s="279"/>
      <c r="L45" s="279"/>
      <c r="M45" s="280"/>
      <c r="N45" s="279"/>
      <c r="O45" s="279"/>
      <c r="P45" s="279"/>
      <c r="Q45" s="279"/>
      <c r="R45" s="280"/>
      <c r="S45" s="279"/>
      <c r="T45" s="279"/>
      <c r="U45" s="279"/>
      <c r="V45" s="279"/>
      <c r="W45" s="280"/>
      <c r="X45" s="279"/>
      <c r="Y45" s="279"/>
      <c r="Z45" s="279"/>
      <c r="AA45" s="279"/>
      <c r="AB45" s="280"/>
    </row>
    <row r="46" spans="1:28">
      <c r="A46" s="134"/>
      <c r="B46" s="24" t="s">
        <v>212</v>
      </c>
      <c r="C46" s="27"/>
      <c r="D46" s="133"/>
      <c r="E46" s="53"/>
      <c r="F46" s="53"/>
      <c r="G46" s="53"/>
      <c r="H46" s="53"/>
      <c r="I46" s="53"/>
      <c r="J46" s="54"/>
      <c r="K46" s="54"/>
      <c r="L46" s="54"/>
      <c r="M46" s="55"/>
      <c r="N46" s="53"/>
      <c r="O46" s="54"/>
      <c r="P46" s="54"/>
      <c r="Q46" s="54"/>
      <c r="R46" s="55"/>
      <c r="S46" s="53"/>
      <c r="T46" s="54"/>
      <c r="U46" s="54"/>
      <c r="V46" s="54"/>
      <c r="W46" s="55"/>
      <c r="X46" s="53"/>
      <c r="Y46" s="54"/>
      <c r="Z46" s="54"/>
      <c r="AA46" s="54"/>
      <c r="AB46" s="55"/>
    </row>
    <row r="47" spans="1:28">
      <c r="A47" s="134"/>
      <c r="B47" s="133" t="s">
        <v>116</v>
      </c>
      <c r="C47" s="132"/>
      <c r="D47" s="220" t="s">
        <v>92</v>
      </c>
      <c r="E47" s="191" t="s">
        <v>52</v>
      </c>
      <c r="F47" s="191" t="s">
        <v>53</v>
      </c>
      <c r="G47" s="191" t="s">
        <v>54</v>
      </c>
      <c r="H47" s="191" t="s">
        <v>55</v>
      </c>
      <c r="I47" s="191" t="s">
        <v>56</v>
      </c>
      <c r="J47" s="191" t="s">
        <v>57</v>
      </c>
      <c r="K47" s="191" t="s">
        <v>58</v>
      </c>
      <c r="L47" s="191" t="s">
        <v>59</v>
      </c>
      <c r="M47" s="191" t="s">
        <v>60</v>
      </c>
      <c r="N47" s="191" t="s">
        <v>61</v>
      </c>
      <c r="O47" s="191" t="s">
        <v>62</v>
      </c>
      <c r="P47" s="191" t="s">
        <v>63</v>
      </c>
      <c r="Q47" s="191" t="s">
        <v>64</v>
      </c>
      <c r="R47" s="191" t="s">
        <v>65</v>
      </c>
      <c r="S47" s="191" t="s">
        <v>66</v>
      </c>
      <c r="T47" s="191" t="s">
        <v>67</v>
      </c>
      <c r="U47" s="191" t="s">
        <v>68</v>
      </c>
      <c r="V47" s="191" t="s">
        <v>69</v>
      </c>
      <c r="W47" s="191" t="s">
        <v>70</v>
      </c>
      <c r="X47" s="191" t="s">
        <v>71</v>
      </c>
      <c r="Y47" s="191" t="s">
        <v>72</v>
      </c>
      <c r="Z47" s="191" t="s">
        <v>73</v>
      </c>
      <c r="AA47" s="191" t="s">
        <v>74</v>
      </c>
      <c r="AB47" s="191" t="s">
        <v>75</v>
      </c>
    </row>
    <row r="48" spans="1:28" ht="31.5">
      <c r="A48" s="134" t="s">
        <v>213</v>
      </c>
      <c r="B48" s="346" t="s">
        <v>118</v>
      </c>
      <c r="C48" s="156"/>
      <c r="D48" s="183" t="str">
        <f>CRAT!D48</f>
        <v>Large Hydroelectric</v>
      </c>
      <c r="E48" s="153">
        <v>390066</v>
      </c>
      <c r="F48" s="153">
        <v>438612</v>
      </c>
      <c r="G48" s="157">
        <v>495387</v>
      </c>
      <c r="H48" s="157">
        <v>420257</v>
      </c>
      <c r="I48" s="157">
        <v>430416</v>
      </c>
      <c r="J48" s="157">
        <v>355705</v>
      </c>
      <c r="K48" s="157">
        <v>417000</v>
      </c>
      <c r="L48" s="157">
        <v>403562</v>
      </c>
      <c r="M48" s="372">
        <v>439693</v>
      </c>
      <c r="N48" s="371">
        <v>522261</v>
      </c>
      <c r="O48" s="371">
        <v>488921</v>
      </c>
      <c r="P48" s="371">
        <v>347656</v>
      </c>
      <c r="Q48" s="371">
        <v>381352</v>
      </c>
      <c r="R48" s="372">
        <v>396421</v>
      </c>
      <c r="S48" s="371">
        <v>531694</v>
      </c>
      <c r="T48" s="371">
        <v>520129</v>
      </c>
      <c r="U48" s="371">
        <v>363818</v>
      </c>
      <c r="V48" s="371">
        <v>353709</v>
      </c>
      <c r="W48" s="372">
        <v>268798</v>
      </c>
      <c r="X48" s="371">
        <v>279866</v>
      </c>
      <c r="Y48" s="371">
        <v>508386</v>
      </c>
      <c r="Z48" s="371">
        <v>504118</v>
      </c>
      <c r="AA48" s="371">
        <v>421442</v>
      </c>
      <c r="AB48" s="372">
        <v>421442</v>
      </c>
    </row>
    <row r="49" spans="1:28" ht="31.5">
      <c r="A49" s="134" t="s">
        <v>214</v>
      </c>
      <c r="B49" s="346" t="s">
        <v>120</v>
      </c>
      <c r="C49" s="156"/>
      <c r="D49" s="183" t="str">
        <f>CRAT!D49</f>
        <v>Large Hydroelectric</v>
      </c>
      <c r="E49" s="379">
        <v>0</v>
      </c>
      <c r="F49" s="153">
        <v>0</v>
      </c>
      <c r="G49" s="157">
        <v>0</v>
      </c>
      <c r="H49" s="157">
        <v>0</v>
      </c>
      <c r="I49" s="157">
        <v>0</v>
      </c>
      <c r="J49" s="157">
        <v>0</v>
      </c>
      <c r="K49" s="157">
        <v>0</v>
      </c>
      <c r="L49" s="157">
        <v>0</v>
      </c>
      <c r="M49" s="157">
        <v>0</v>
      </c>
      <c r="N49" s="157">
        <v>0</v>
      </c>
      <c r="O49" s="157">
        <v>0</v>
      </c>
      <c r="P49" s="157">
        <v>0</v>
      </c>
      <c r="Q49" s="157">
        <v>0</v>
      </c>
      <c r="R49" s="157">
        <v>0</v>
      </c>
      <c r="S49" s="157">
        <v>0</v>
      </c>
      <c r="T49" s="157">
        <v>0</v>
      </c>
      <c r="U49" s="157">
        <v>0</v>
      </c>
      <c r="V49" s="157">
        <v>0</v>
      </c>
      <c r="W49" s="157">
        <v>0</v>
      </c>
      <c r="X49" s="157">
        <v>0</v>
      </c>
      <c r="Y49" s="157">
        <v>0</v>
      </c>
      <c r="Z49" s="157">
        <v>0</v>
      </c>
      <c r="AA49" s="157">
        <v>0</v>
      </c>
      <c r="AB49" s="157">
        <v>0</v>
      </c>
    </row>
    <row r="50" spans="1:28">
      <c r="A50" s="134" t="s">
        <v>215</v>
      </c>
      <c r="B50" s="373" t="s">
        <v>122</v>
      </c>
      <c r="C50" s="156"/>
      <c r="D50" s="183" t="str">
        <f>CRAT!D50</f>
        <v>Cogen</v>
      </c>
      <c r="E50" s="379">
        <v>0</v>
      </c>
      <c r="F50" s="379">
        <v>0</v>
      </c>
      <c r="G50" s="359">
        <v>0</v>
      </c>
      <c r="H50" s="359">
        <v>0</v>
      </c>
      <c r="I50" s="359">
        <v>0</v>
      </c>
      <c r="J50" s="359">
        <v>0</v>
      </c>
      <c r="K50" s="359">
        <v>0</v>
      </c>
      <c r="L50" s="359">
        <v>0</v>
      </c>
      <c r="M50" s="359">
        <v>0</v>
      </c>
      <c r="N50" s="359">
        <v>0</v>
      </c>
      <c r="O50" s="359">
        <v>0</v>
      </c>
      <c r="P50" s="359">
        <v>0</v>
      </c>
      <c r="Q50" s="359">
        <v>0</v>
      </c>
      <c r="R50" s="359">
        <v>0</v>
      </c>
      <c r="S50" s="359">
        <v>0</v>
      </c>
      <c r="T50" s="359">
        <v>0</v>
      </c>
      <c r="U50" s="359">
        <v>0</v>
      </c>
      <c r="V50" s="359">
        <v>0</v>
      </c>
      <c r="W50" s="359">
        <v>0</v>
      </c>
      <c r="X50" s="359">
        <v>0</v>
      </c>
      <c r="Y50" s="359">
        <v>0</v>
      </c>
      <c r="Z50" s="359">
        <v>0</v>
      </c>
      <c r="AA50" s="359">
        <v>0</v>
      </c>
      <c r="AB50" s="359">
        <v>0</v>
      </c>
    </row>
    <row r="51" spans="1:28">
      <c r="A51" s="134" t="s">
        <v>216</v>
      </c>
      <c r="B51" s="373" t="s">
        <v>125</v>
      </c>
      <c r="C51" s="156"/>
      <c r="D51" s="183" t="str">
        <f>CRAT!D51</f>
        <v>Solar PV</v>
      </c>
      <c r="E51" s="153">
        <v>2286</v>
      </c>
      <c r="F51" s="153">
        <v>2286</v>
      </c>
      <c r="G51" s="272">
        <f>F51*(1-$H$64)</f>
        <v>2284.8579517069106</v>
      </c>
      <c r="H51" s="272">
        <f t="shared" ref="H51:AB51" si="3">G51*(1-$H$64)</f>
        <v>2283.7164739625109</v>
      </c>
      <c r="I51" s="272">
        <f t="shared" si="3"/>
        <v>2282.5755664817634</v>
      </c>
      <c r="J51" s="272">
        <f t="shared" si="3"/>
        <v>2281.4352289797739</v>
      </c>
      <c r="K51" s="272">
        <f t="shared" si="3"/>
        <v>2280.2954611717905</v>
      </c>
      <c r="L51" s="272">
        <f t="shared" si="3"/>
        <v>2279.1562627732033</v>
      </c>
      <c r="M51" s="272">
        <f t="shared" si="3"/>
        <v>2278.0176334995444</v>
      </c>
      <c r="N51" s="272">
        <f t="shared" si="3"/>
        <v>2276.8795730664888</v>
      </c>
      <c r="O51" s="272">
        <f t="shared" si="3"/>
        <v>2275.7420811898528</v>
      </c>
      <c r="P51" s="272">
        <f t="shared" si="3"/>
        <v>2274.6051575855945</v>
      </c>
      <c r="Q51" s="272">
        <f t="shared" si="3"/>
        <v>2273.4688019698146</v>
      </c>
      <c r="R51" s="272">
        <f t="shared" si="3"/>
        <v>2272.3330140587555</v>
      </c>
      <c r="S51" s="272">
        <f>R51*(1-$H$64)</f>
        <v>2271.197793568801</v>
      </c>
      <c r="T51" s="272">
        <f t="shared" si="3"/>
        <v>2270.0631402164768</v>
      </c>
      <c r="U51" s="272">
        <f t="shared" si="3"/>
        <v>2268.9290537184502</v>
      </c>
      <c r="V51" s="272">
        <f t="shared" si="3"/>
        <v>2267.79553379153</v>
      </c>
      <c r="W51" s="272">
        <f t="shared" si="3"/>
        <v>2266.6625801526666</v>
      </c>
      <c r="X51" s="272">
        <f t="shared" si="3"/>
        <v>2265.5301925189515</v>
      </c>
      <c r="Y51" s="272">
        <f t="shared" si="3"/>
        <v>2264.3983706076178</v>
      </c>
      <c r="Z51" s="272">
        <f t="shared" si="3"/>
        <v>2263.2671141360402</v>
      </c>
      <c r="AA51" s="272">
        <f t="shared" si="3"/>
        <v>2262.136422821734</v>
      </c>
      <c r="AB51" s="272">
        <f t="shared" si="3"/>
        <v>2261.0062963823557</v>
      </c>
    </row>
    <row r="52" spans="1:28">
      <c r="A52" s="134" t="s">
        <v>217</v>
      </c>
      <c r="B52" s="221"/>
      <c r="C52" s="156"/>
      <c r="D52" s="183">
        <f>CRAT!D52</f>
        <v>0</v>
      </c>
      <c r="E52" s="153"/>
      <c r="F52" s="153"/>
      <c r="G52" s="157"/>
      <c r="H52" s="157"/>
      <c r="I52" s="157"/>
      <c r="J52" s="158"/>
      <c r="K52" s="158"/>
      <c r="L52" s="158"/>
      <c r="M52" s="158"/>
      <c r="N52" s="157"/>
      <c r="O52" s="158"/>
      <c r="P52" s="158"/>
      <c r="Q52" s="158"/>
      <c r="R52" s="158"/>
      <c r="S52" s="157"/>
      <c r="T52" s="158"/>
      <c r="U52" s="158"/>
      <c r="V52" s="158"/>
      <c r="W52" s="158"/>
      <c r="X52" s="157"/>
      <c r="Y52" s="158"/>
      <c r="Z52" s="158"/>
      <c r="AA52" s="158"/>
      <c r="AB52" s="158"/>
    </row>
    <row r="53" spans="1:28">
      <c r="A53" s="134" t="s">
        <v>218</v>
      </c>
      <c r="B53" s="221"/>
      <c r="C53" s="156"/>
      <c r="D53" s="183">
        <f>CRAT!D53</f>
        <v>0</v>
      </c>
      <c r="E53" s="153"/>
      <c r="F53" s="153"/>
      <c r="G53" s="157"/>
      <c r="H53" s="157"/>
      <c r="I53" s="157"/>
      <c r="J53" s="158"/>
      <c r="K53" s="158"/>
      <c r="L53" s="158"/>
      <c r="M53" s="158"/>
      <c r="N53" s="157"/>
      <c r="O53" s="158"/>
      <c r="P53" s="158"/>
      <c r="Q53" s="158"/>
      <c r="R53" s="158"/>
      <c r="S53" s="157"/>
      <c r="T53" s="158"/>
      <c r="U53" s="158"/>
      <c r="V53" s="158"/>
      <c r="W53" s="158"/>
      <c r="X53" s="157"/>
      <c r="Y53" s="158"/>
      <c r="Z53" s="158"/>
      <c r="AA53" s="158"/>
      <c r="AB53" s="158"/>
    </row>
    <row r="54" spans="1:28">
      <c r="A54" s="134" t="s">
        <v>219</v>
      </c>
      <c r="B54" s="221"/>
      <c r="C54" s="156"/>
      <c r="D54" s="183">
        <f>CRAT!D54</f>
        <v>0</v>
      </c>
      <c r="E54" s="153"/>
      <c r="F54" s="153"/>
      <c r="G54" s="157"/>
      <c r="H54" s="157"/>
      <c r="I54" s="157"/>
      <c r="J54" s="158"/>
      <c r="K54" s="158"/>
      <c r="L54" s="158"/>
      <c r="M54" s="158"/>
      <c r="N54" s="157"/>
      <c r="O54" s="158"/>
      <c r="P54" s="158"/>
      <c r="Q54" s="158"/>
      <c r="R54" s="158"/>
      <c r="S54" s="157"/>
      <c r="T54" s="158"/>
      <c r="U54" s="158"/>
      <c r="V54" s="158"/>
      <c r="W54" s="158"/>
      <c r="X54" s="157"/>
      <c r="Y54" s="158"/>
      <c r="Z54" s="158"/>
      <c r="AA54" s="158"/>
      <c r="AB54" s="158"/>
    </row>
    <row r="55" spans="1:28">
      <c r="A55" s="134" t="s">
        <v>220</v>
      </c>
      <c r="B55" s="221"/>
      <c r="C55" s="156"/>
      <c r="D55" s="183">
        <f>CRAT!D55</f>
        <v>0</v>
      </c>
      <c r="E55" s="153"/>
      <c r="F55" s="153"/>
      <c r="G55" s="157"/>
      <c r="H55" s="157"/>
      <c r="I55" s="157"/>
      <c r="J55" s="158"/>
      <c r="K55" s="158"/>
      <c r="L55" s="158"/>
      <c r="M55" s="158"/>
      <c r="N55" s="157"/>
      <c r="O55" s="158"/>
      <c r="P55" s="158"/>
      <c r="Q55" s="158"/>
      <c r="R55" s="158"/>
      <c r="S55" s="157"/>
      <c r="T55" s="158"/>
      <c r="U55" s="158"/>
      <c r="V55" s="158"/>
      <c r="W55" s="158"/>
      <c r="X55" s="157"/>
      <c r="Y55" s="158"/>
      <c r="Z55" s="158"/>
      <c r="AA55" s="158"/>
      <c r="AB55" s="158"/>
    </row>
    <row r="56" spans="1:28" s="129" customFormat="1">
      <c r="A56" s="134" t="s">
        <v>221</v>
      </c>
      <c r="B56" s="226"/>
      <c r="C56" s="229"/>
      <c r="D56" s="183">
        <f>CRAT!D56</f>
        <v>0</v>
      </c>
      <c r="E56" s="153"/>
      <c r="F56" s="153"/>
      <c r="G56" s="157"/>
      <c r="H56" s="157"/>
      <c r="I56" s="157"/>
      <c r="J56" s="158"/>
      <c r="K56" s="158"/>
      <c r="L56" s="158"/>
      <c r="M56" s="158"/>
      <c r="N56" s="157"/>
      <c r="O56" s="158"/>
      <c r="P56" s="158"/>
      <c r="Q56" s="158"/>
      <c r="R56" s="158"/>
      <c r="S56" s="157"/>
      <c r="T56" s="158"/>
      <c r="U56" s="158"/>
      <c r="V56" s="158"/>
      <c r="W56" s="158"/>
      <c r="X56" s="157"/>
      <c r="Y56" s="158"/>
      <c r="Z56" s="158"/>
      <c r="AA56" s="158"/>
      <c r="AB56" s="158"/>
    </row>
    <row r="57" spans="1:28" s="129" customFormat="1">
      <c r="A57" s="134" t="s">
        <v>222</v>
      </c>
      <c r="B57" s="226"/>
      <c r="C57" s="229"/>
      <c r="D57" s="183">
        <f>CRAT!D57</f>
        <v>0</v>
      </c>
      <c r="E57" s="153"/>
      <c r="F57" s="153"/>
      <c r="G57" s="157"/>
      <c r="H57" s="157"/>
      <c r="I57" s="157"/>
      <c r="J57" s="158"/>
      <c r="K57" s="158"/>
      <c r="L57" s="158"/>
      <c r="M57" s="158"/>
      <c r="N57" s="157"/>
      <c r="O57" s="158"/>
      <c r="P57" s="158"/>
      <c r="Q57" s="158"/>
      <c r="R57" s="158"/>
      <c r="S57" s="157"/>
      <c r="T57" s="158"/>
      <c r="U57" s="158"/>
      <c r="V57" s="158"/>
      <c r="W57" s="158"/>
      <c r="X57" s="157"/>
      <c r="Y57" s="158"/>
      <c r="Z57" s="158"/>
      <c r="AA57" s="158"/>
      <c r="AB57" s="158"/>
    </row>
    <row r="58" spans="1:28" s="129" customFormat="1">
      <c r="A58" s="134" t="s">
        <v>223</v>
      </c>
      <c r="B58" s="226"/>
      <c r="C58" s="229"/>
      <c r="D58" s="183">
        <f>CRAT!D58</f>
        <v>0</v>
      </c>
      <c r="E58" s="153"/>
      <c r="F58" s="153"/>
      <c r="G58" s="157"/>
      <c r="H58" s="157"/>
      <c r="I58" s="157"/>
      <c r="J58" s="158"/>
      <c r="K58" s="158"/>
      <c r="L58" s="158"/>
      <c r="M58" s="158"/>
      <c r="N58" s="157"/>
      <c r="O58" s="158"/>
      <c r="P58" s="158"/>
      <c r="Q58" s="158"/>
      <c r="R58" s="158"/>
      <c r="S58" s="157"/>
      <c r="T58" s="158"/>
      <c r="U58" s="158"/>
      <c r="V58" s="158"/>
      <c r="W58" s="158"/>
      <c r="X58" s="157"/>
      <c r="Y58" s="158"/>
      <c r="Z58" s="158"/>
      <c r="AA58" s="158"/>
      <c r="AB58" s="158"/>
    </row>
    <row r="59" spans="1:28" s="129" customFormat="1">
      <c r="A59" s="134" t="s">
        <v>224</v>
      </c>
      <c r="B59" s="226"/>
      <c r="C59" s="229"/>
      <c r="D59" s="183">
        <f>CRAT!D59</f>
        <v>0</v>
      </c>
      <c r="E59" s="153"/>
      <c r="F59" s="153"/>
      <c r="G59" s="157"/>
      <c r="H59" s="157"/>
      <c r="I59" s="157"/>
      <c r="J59" s="158"/>
      <c r="K59" s="158"/>
      <c r="L59" s="158"/>
      <c r="M59" s="158"/>
      <c r="N59" s="157"/>
      <c r="O59" s="158"/>
      <c r="P59" s="158"/>
      <c r="Q59" s="158"/>
      <c r="R59" s="158"/>
      <c r="S59" s="157"/>
      <c r="T59" s="158"/>
      <c r="U59" s="158"/>
      <c r="V59" s="158"/>
      <c r="W59" s="158"/>
      <c r="X59" s="157"/>
      <c r="Y59" s="158"/>
      <c r="Z59" s="158"/>
      <c r="AA59" s="158"/>
      <c r="AB59" s="158"/>
    </row>
    <row r="60" spans="1:28" s="129" customFormat="1">
      <c r="A60" s="134" t="s">
        <v>225</v>
      </c>
      <c r="B60" s="226"/>
      <c r="C60" s="229"/>
      <c r="D60" s="183">
        <f>CRAT!D60</f>
        <v>0</v>
      </c>
      <c r="E60" s="153"/>
      <c r="F60" s="153"/>
      <c r="G60" s="157"/>
      <c r="H60" s="157"/>
      <c r="I60" s="157"/>
      <c r="J60" s="158"/>
      <c r="K60" s="158"/>
      <c r="L60" s="158"/>
      <c r="M60" s="158"/>
      <c r="N60" s="157"/>
      <c r="O60" s="158"/>
      <c r="P60" s="158"/>
      <c r="Q60" s="158"/>
      <c r="R60" s="158"/>
      <c r="S60" s="157"/>
      <c r="T60" s="158"/>
      <c r="U60" s="158"/>
      <c r="V60" s="158"/>
      <c r="W60" s="158"/>
      <c r="X60" s="157"/>
      <c r="Y60" s="158"/>
      <c r="Z60" s="158"/>
      <c r="AA60" s="158"/>
      <c r="AB60" s="158"/>
    </row>
    <row r="61" spans="1:28" s="129" customFormat="1">
      <c r="A61" s="134" t="s">
        <v>226</v>
      </c>
      <c r="B61" s="221"/>
      <c r="C61" s="156"/>
      <c r="D61" s="183">
        <f>CRAT!D61</f>
        <v>0</v>
      </c>
      <c r="E61" s="153"/>
      <c r="F61" s="153"/>
      <c r="G61" s="157"/>
      <c r="H61" s="157"/>
      <c r="I61" s="157"/>
      <c r="J61" s="158"/>
      <c r="K61" s="158"/>
      <c r="L61" s="158"/>
      <c r="M61" s="158"/>
      <c r="N61" s="157"/>
      <c r="O61" s="158"/>
      <c r="P61" s="158"/>
      <c r="Q61" s="158"/>
      <c r="R61" s="158"/>
      <c r="S61" s="157"/>
      <c r="T61" s="158"/>
      <c r="U61" s="158"/>
      <c r="V61" s="158"/>
      <c r="W61" s="158"/>
      <c r="X61" s="157"/>
      <c r="Y61" s="158"/>
      <c r="Z61" s="158"/>
      <c r="AA61" s="158"/>
      <c r="AB61" s="158"/>
    </row>
    <row r="62" spans="1:28" s="129" customFormat="1">
      <c r="A62" s="134"/>
      <c r="B62" s="165"/>
      <c r="C62" s="165"/>
      <c r="D62" s="171"/>
      <c r="E62" s="281"/>
      <c r="F62" s="281"/>
      <c r="G62" s="281"/>
      <c r="H62" s="281"/>
      <c r="I62" s="281"/>
      <c r="J62" s="282"/>
      <c r="K62" s="282"/>
      <c r="L62" s="282"/>
      <c r="M62" s="168"/>
      <c r="N62" s="281"/>
      <c r="O62" s="282"/>
      <c r="P62" s="282"/>
      <c r="Q62" s="282"/>
      <c r="R62" s="168"/>
      <c r="S62" s="281"/>
      <c r="T62" s="282"/>
      <c r="U62" s="282"/>
      <c r="V62" s="282"/>
      <c r="W62" s="168"/>
      <c r="X62" s="281"/>
      <c r="Y62" s="282"/>
      <c r="Z62" s="282"/>
      <c r="AA62" s="282"/>
      <c r="AB62" s="168"/>
    </row>
    <row r="63" spans="1:28" s="129" customFormat="1">
      <c r="A63" s="134"/>
      <c r="B63" s="164"/>
      <c r="C63" s="164"/>
      <c r="D63" s="172"/>
      <c r="E63" s="169"/>
      <c r="F63" s="169"/>
      <c r="G63" s="169"/>
      <c r="H63" s="169"/>
      <c r="I63" s="169"/>
      <c r="J63" s="84"/>
      <c r="K63" s="84"/>
      <c r="L63" s="84"/>
      <c r="M63" s="170"/>
      <c r="N63" s="169"/>
      <c r="O63" s="84"/>
      <c r="P63" s="84"/>
      <c r="Q63" s="84"/>
      <c r="R63" s="170"/>
      <c r="S63" s="169"/>
      <c r="T63" s="84"/>
      <c r="U63" s="84"/>
      <c r="V63" s="84"/>
      <c r="W63" s="170"/>
      <c r="X63" s="169"/>
      <c r="Y63" s="84"/>
      <c r="Z63" s="84"/>
      <c r="AA63" s="84"/>
      <c r="AB63" s="170"/>
    </row>
    <row r="64" spans="1:28">
      <c r="A64" s="135"/>
      <c r="B64" s="132"/>
      <c r="C64" s="132"/>
      <c r="D64" s="133"/>
      <c r="E64" s="53"/>
      <c r="F64" s="53"/>
      <c r="G64" s="393">
        <f>1-(G67/F67)</f>
        <v>1.8309628903057096E-2</v>
      </c>
      <c r="H64" s="393">
        <f>1-(H67/G67)</f>
        <v>4.9958368026647992E-4</v>
      </c>
      <c r="I64" s="53"/>
      <c r="J64" s="54"/>
      <c r="K64" s="54"/>
      <c r="L64" s="54"/>
      <c r="M64" s="55"/>
      <c r="N64" s="53"/>
      <c r="O64" s="54"/>
      <c r="P64" s="54"/>
      <c r="Q64" s="54"/>
      <c r="R64" s="55"/>
      <c r="S64" s="53"/>
      <c r="T64" s="54"/>
      <c r="U64" s="54"/>
      <c r="V64" s="54"/>
      <c r="W64" s="55"/>
      <c r="X64" s="53"/>
      <c r="Y64" s="54"/>
      <c r="Z64" s="54"/>
      <c r="AA64" s="54"/>
      <c r="AB64" s="55"/>
    </row>
    <row r="65" spans="1:28">
      <c r="A65" s="134"/>
      <c r="B65" s="24" t="s">
        <v>137</v>
      </c>
      <c r="C65" s="132"/>
      <c r="D65" s="24"/>
      <c r="E65" s="57"/>
      <c r="F65" s="57"/>
      <c r="G65" s="57"/>
      <c r="H65" s="57"/>
      <c r="I65" s="57"/>
      <c r="J65" s="54"/>
      <c r="K65" s="54"/>
      <c r="L65" s="54"/>
      <c r="M65" s="55"/>
      <c r="N65" s="57"/>
      <c r="O65" s="54"/>
      <c r="P65" s="54"/>
      <c r="Q65" s="54"/>
      <c r="R65" s="55"/>
      <c r="S65" s="57"/>
      <c r="T65" s="54"/>
      <c r="U65" s="54"/>
      <c r="V65" s="54"/>
      <c r="W65" s="55"/>
      <c r="X65" s="57"/>
      <c r="Y65" s="54"/>
      <c r="Z65" s="54"/>
      <c r="AA65" s="54"/>
      <c r="AB65" s="55"/>
    </row>
    <row r="66" spans="1:28">
      <c r="A66" s="134"/>
      <c r="B66" s="133" t="s">
        <v>104</v>
      </c>
      <c r="C66" s="132"/>
      <c r="D66" s="283" t="s">
        <v>92</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c r="A67" s="134" t="s">
        <v>227</v>
      </c>
      <c r="B67" s="347" t="s">
        <v>139</v>
      </c>
      <c r="C67" s="156"/>
      <c r="D67" s="184" t="str">
        <f>CRAT!D67</f>
        <v>Solar PV</v>
      </c>
      <c r="E67" s="92">
        <v>6744</v>
      </c>
      <c r="F67" s="92">
        <v>6117</v>
      </c>
      <c r="G67" s="58">
        <v>6005</v>
      </c>
      <c r="H67" s="58">
        <v>6002</v>
      </c>
      <c r="I67" s="60">
        <v>5999</v>
      </c>
      <c r="J67" s="59">
        <v>5996</v>
      </c>
      <c r="K67" s="59">
        <v>5993</v>
      </c>
      <c r="L67" s="59">
        <v>5990</v>
      </c>
      <c r="M67" s="59">
        <v>5987</v>
      </c>
      <c r="N67" s="60">
        <v>5984</v>
      </c>
      <c r="O67" s="59">
        <v>5981</v>
      </c>
      <c r="P67" s="59">
        <v>5978</v>
      </c>
      <c r="Q67" s="59">
        <v>5975</v>
      </c>
      <c r="R67" s="59">
        <v>5972</v>
      </c>
      <c r="S67" s="60"/>
      <c r="T67" s="59"/>
      <c r="U67" s="59"/>
      <c r="V67" s="59"/>
      <c r="W67" s="59"/>
      <c r="X67" s="60"/>
      <c r="Y67" s="59"/>
      <c r="Z67" s="59"/>
      <c r="AA67" s="59"/>
      <c r="AB67" s="59"/>
    </row>
    <row r="68" spans="1:28">
      <c r="A68" s="134" t="s">
        <v>228</v>
      </c>
      <c r="B68" s="252"/>
      <c r="C68" s="156"/>
      <c r="D68" s="184">
        <f>CRAT!D68</f>
        <v>0</v>
      </c>
      <c r="E68" s="153"/>
      <c r="F68" s="153"/>
      <c r="G68" s="157"/>
      <c r="H68" s="157"/>
      <c r="I68" s="250"/>
      <c r="J68" s="158"/>
      <c r="K68" s="158"/>
      <c r="L68" s="158"/>
      <c r="M68" s="158"/>
      <c r="N68" s="250"/>
      <c r="O68" s="158"/>
      <c r="P68" s="158"/>
      <c r="Q68" s="158"/>
      <c r="R68" s="158"/>
      <c r="S68" s="250"/>
      <c r="T68" s="158"/>
      <c r="U68" s="158"/>
      <c r="V68" s="158"/>
      <c r="W68" s="158"/>
      <c r="X68" s="250"/>
      <c r="Y68" s="158"/>
      <c r="Z68" s="158"/>
      <c r="AA68" s="158"/>
      <c r="AB68" s="158"/>
    </row>
    <row r="69" spans="1:28">
      <c r="A69" s="134" t="s">
        <v>229</v>
      </c>
      <c r="B69" s="252"/>
      <c r="C69" s="156"/>
      <c r="D69" s="184">
        <f>CRAT!D69</f>
        <v>0</v>
      </c>
      <c r="E69" s="153"/>
      <c r="F69" s="153"/>
      <c r="G69" s="157"/>
      <c r="H69" s="157"/>
      <c r="I69" s="250"/>
      <c r="J69" s="158"/>
      <c r="K69" s="158"/>
      <c r="L69" s="158"/>
      <c r="M69" s="158"/>
      <c r="N69" s="250"/>
      <c r="O69" s="158"/>
      <c r="P69" s="158"/>
      <c r="Q69" s="158"/>
      <c r="R69" s="158"/>
      <c r="S69" s="250"/>
      <c r="T69" s="158"/>
      <c r="U69" s="158"/>
      <c r="V69" s="158"/>
      <c r="W69" s="158"/>
      <c r="X69" s="250"/>
      <c r="Y69" s="158"/>
      <c r="Z69" s="158"/>
      <c r="AA69" s="158"/>
      <c r="AB69" s="158"/>
    </row>
    <row r="70" spans="1:28">
      <c r="A70" s="134" t="s">
        <v>230</v>
      </c>
      <c r="B70" s="253"/>
      <c r="C70" s="229"/>
      <c r="D70" s="184">
        <f>CRAT!D70</f>
        <v>0</v>
      </c>
      <c r="E70" s="227"/>
      <c r="F70" s="227"/>
      <c r="G70" s="205"/>
      <c r="H70" s="205"/>
      <c r="I70" s="205"/>
      <c r="J70" s="205"/>
      <c r="K70" s="228"/>
      <c r="L70" s="228"/>
      <c r="M70" s="228"/>
      <c r="N70" s="255"/>
      <c r="O70" s="228"/>
      <c r="P70" s="228"/>
      <c r="Q70" s="228"/>
      <c r="R70" s="228"/>
      <c r="S70" s="255"/>
      <c r="T70" s="228"/>
      <c r="U70" s="228"/>
      <c r="V70" s="228"/>
      <c r="W70" s="228"/>
      <c r="X70" s="255"/>
      <c r="Y70" s="228"/>
      <c r="Z70" s="228"/>
      <c r="AA70" s="228"/>
      <c r="AB70" s="228"/>
    </row>
    <row r="71" spans="1:28" s="129" customFormat="1">
      <c r="A71" s="134" t="s">
        <v>231</v>
      </c>
      <c r="B71" s="253"/>
      <c r="C71" s="229"/>
      <c r="D71" s="184">
        <f>CRAT!D71</f>
        <v>0</v>
      </c>
      <c r="E71" s="227"/>
      <c r="F71" s="227"/>
      <c r="G71" s="205"/>
      <c r="H71" s="205"/>
      <c r="I71" s="205"/>
      <c r="J71" s="205"/>
      <c r="K71" s="228"/>
      <c r="L71" s="228"/>
      <c r="M71" s="228"/>
      <c r="N71" s="255"/>
      <c r="O71" s="228"/>
      <c r="P71" s="228"/>
      <c r="Q71" s="228"/>
      <c r="R71" s="228"/>
      <c r="S71" s="255"/>
      <c r="T71" s="228"/>
      <c r="U71" s="228"/>
      <c r="V71" s="228"/>
      <c r="W71" s="228"/>
      <c r="X71" s="255"/>
      <c r="Y71" s="228"/>
      <c r="Z71" s="228"/>
      <c r="AA71" s="228"/>
      <c r="AB71" s="228"/>
    </row>
    <row r="72" spans="1:28" s="129" customFormat="1" ht="16.5" thickBot="1">
      <c r="A72" s="134" t="s">
        <v>232</v>
      </c>
      <c r="B72" s="253"/>
      <c r="C72" s="229"/>
      <c r="D72" s="184">
        <f>CRAT!D72</f>
        <v>0</v>
      </c>
      <c r="E72" s="227"/>
      <c r="F72" s="227"/>
      <c r="G72" s="205"/>
      <c r="H72" s="205"/>
      <c r="I72" s="205"/>
      <c r="J72" s="205"/>
      <c r="K72" s="228"/>
      <c r="L72" s="228"/>
      <c r="M72" s="228"/>
      <c r="N72" s="255"/>
      <c r="O72" s="228"/>
      <c r="P72" s="228"/>
      <c r="Q72" s="228"/>
      <c r="R72" s="228"/>
      <c r="S72" s="255"/>
      <c r="T72" s="228"/>
      <c r="U72" s="228"/>
      <c r="V72" s="228"/>
      <c r="W72" s="228"/>
      <c r="X72" s="255"/>
      <c r="Y72" s="228"/>
      <c r="Z72" s="228"/>
      <c r="AA72" s="228"/>
      <c r="AB72" s="228"/>
    </row>
    <row r="73" spans="1:28" ht="16.5" thickBot="1">
      <c r="A73" s="134">
        <v>13</v>
      </c>
      <c r="B73" s="142" t="s">
        <v>233</v>
      </c>
      <c r="C73" s="143"/>
      <c r="D73" s="167"/>
      <c r="E73" s="268">
        <f>SUM(E48:E61,E67:E72)</f>
        <v>399096</v>
      </c>
      <c r="F73" s="268">
        <f t="shared" ref="F73:AB73" si="4">SUM(F48:F61,F67:F72)</f>
        <v>447015</v>
      </c>
      <c r="G73" s="284">
        <f t="shared" si="4"/>
        <v>503676.85795170692</v>
      </c>
      <c r="H73" s="284">
        <f t="shared" si="4"/>
        <v>428542.71647396253</v>
      </c>
      <c r="I73" s="284">
        <f t="shared" si="4"/>
        <v>438697.57556648174</v>
      </c>
      <c r="J73" s="284">
        <f t="shared" si="4"/>
        <v>363982.4352289798</v>
      </c>
      <c r="K73" s="284">
        <f t="shared" si="4"/>
        <v>425273.29546117177</v>
      </c>
      <c r="L73" s="284">
        <f t="shared" si="4"/>
        <v>411831.15626277321</v>
      </c>
      <c r="M73" s="284">
        <f t="shared" si="4"/>
        <v>447958.01763349952</v>
      </c>
      <c r="N73" s="284">
        <f t="shared" si="4"/>
        <v>530521.87957306649</v>
      </c>
      <c r="O73" s="284">
        <f t="shared" si="4"/>
        <v>497177.74208118988</v>
      </c>
      <c r="P73" s="284">
        <f t="shared" si="4"/>
        <v>355908.60515758558</v>
      </c>
      <c r="Q73" s="284">
        <f t="shared" si="4"/>
        <v>389600.46880196984</v>
      </c>
      <c r="R73" s="284">
        <f t="shared" si="4"/>
        <v>404665.33301405876</v>
      </c>
      <c r="S73" s="284">
        <f t="shared" si="4"/>
        <v>533965.19779356883</v>
      </c>
      <c r="T73" s="284">
        <f t="shared" si="4"/>
        <v>522399.06314021646</v>
      </c>
      <c r="U73" s="284">
        <f t="shared" si="4"/>
        <v>366086.92905371846</v>
      </c>
      <c r="V73" s="284">
        <f t="shared" si="4"/>
        <v>355976.79553379153</v>
      </c>
      <c r="W73" s="284">
        <f t="shared" si="4"/>
        <v>271064.66258015268</v>
      </c>
      <c r="X73" s="284">
        <f t="shared" si="4"/>
        <v>282131.53019251896</v>
      </c>
      <c r="Y73" s="284">
        <f t="shared" si="4"/>
        <v>510650.39837060764</v>
      </c>
      <c r="Z73" s="284">
        <f t="shared" si="4"/>
        <v>506381.26711413602</v>
      </c>
      <c r="AA73" s="284">
        <f t="shared" si="4"/>
        <v>423704.13642282173</v>
      </c>
      <c r="AB73" s="284">
        <f t="shared" si="4"/>
        <v>423703.00629638234</v>
      </c>
    </row>
    <row r="74" spans="1:28" s="129" customFormat="1" ht="16.5" thickBot="1">
      <c r="A74" s="134"/>
      <c r="B74" s="102"/>
      <c r="C74" s="26"/>
      <c r="D74" s="45"/>
      <c r="E74" s="179"/>
      <c r="F74" s="179"/>
      <c r="G74" s="46"/>
      <c r="H74" s="46"/>
      <c r="I74" s="46"/>
      <c r="J74" s="46"/>
      <c r="K74" s="46"/>
      <c r="L74" s="46"/>
      <c r="M74" s="103"/>
      <c r="N74" s="46"/>
      <c r="O74" s="46"/>
      <c r="P74" s="46"/>
      <c r="Q74" s="46"/>
      <c r="R74" s="103"/>
      <c r="S74" s="46"/>
      <c r="T74" s="46"/>
      <c r="U74" s="46"/>
      <c r="V74" s="46"/>
      <c r="W74" s="103"/>
      <c r="X74" s="46"/>
      <c r="Y74" s="46"/>
      <c r="Z74" s="46"/>
      <c r="AA74" s="46"/>
      <c r="AB74" s="103"/>
    </row>
    <row r="75" spans="1:28" s="129" customFormat="1" ht="16.5" thickBot="1">
      <c r="A75" s="134" t="s">
        <v>234</v>
      </c>
      <c r="B75" s="142" t="s">
        <v>235</v>
      </c>
      <c r="C75" s="145"/>
      <c r="D75" s="144"/>
      <c r="E75" s="195"/>
      <c r="F75" s="195"/>
      <c r="G75" s="148"/>
      <c r="H75" s="148"/>
      <c r="I75" s="148"/>
      <c r="J75" s="148"/>
      <c r="K75" s="148"/>
      <c r="L75" s="148"/>
      <c r="M75" s="148"/>
      <c r="N75" s="148"/>
      <c r="O75" s="148"/>
      <c r="P75" s="148"/>
      <c r="Q75" s="148"/>
      <c r="R75" s="148"/>
      <c r="S75" s="148"/>
      <c r="T75" s="148"/>
      <c r="U75" s="148"/>
      <c r="V75" s="148"/>
      <c r="W75" s="148"/>
      <c r="X75" s="148"/>
      <c r="Y75" s="148"/>
      <c r="Z75" s="148"/>
      <c r="AA75" s="148"/>
      <c r="AB75" s="148"/>
    </row>
    <row r="76" spans="1:28" s="129" customFormat="1">
      <c r="A76" s="134"/>
      <c r="B76" s="102"/>
      <c r="C76" s="26"/>
      <c r="D76" s="45"/>
      <c r="E76" s="179"/>
      <c r="F76" s="179"/>
      <c r="G76" s="46"/>
      <c r="H76" s="46"/>
      <c r="I76" s="46"/>
      <c r="J76" s="46"/>
      <c r="K76" s="46"/>
      <c r="L76" s="46"/>
      <c r="M76" s="103"/>
      <c r="N76" s="46"/>
      <c r="O76" s="46"/>
      <c r="P76" s="46"/>
      <c r="Q76" s="46"/>
      <c r="R76" s="103"/>
      <c r="S76" s="46"/>
      <c r="T76" s="46"/>
      <c r="U76" s="46"/>
      <c r="V76" s="46"/>
      <c r="W76" s="103"/>
      <c r="X76" s="46"/>
      <c r="Y76" s="46"/>
      <c r="Z76" s="46"/>
      <c r="AA76" s="46"/>
      <c r="AB76" s="103"/>
    </row>
    <row r="77" spans="1:28">
      <c r="A77" s="134"/>
      <c r="B77" s="285"/>
      <c r="C77" s="286"/>
      <c r="D77" s="287"/>
      <c r="E77" s="288"/>
      <c r="F77" s="288"/>
      <c r="G77" s="288"/>
      <c r="H77" s="288"/>
      <c r="I77" s="288"/>
      <c r="J77" s="288"/>
      <c r="K77" s="288"/>
      <c r="L77" s="288"/>
      <c r="M77" s="289"/>
      <c r="N77" s="288"/>
      <c r="O77" s="288"/>
      <c r="P77" s="288"/>
      <c r="Q77" s="288"/>
      <c r="R77" s="289"/>
      <c r="S77" s="288"/>
      <c r="T77" s="288"/>
      <c r="U77" s="288"/>
      <c r="V77" s="288"/>
      <c r="W77" s="289"/>
      <c r="X77" s="288"/>
      <c r="Y77" s="288"/>
      <c r="Z77" s="288"/>
      <c r="AA77" s="288"/>
      <c r="AB77" s="289"/>
    </row>
    <row r="78" spans="1:28" ht="15" customHeight="1">
      <c r="A78" s="134">
        <v>14</v>
      </c>
      <c r="B78" s="104" t="s">
        <v>236</v>
      </c>
      <c r="C78" s="105"/>
      <c r="D78" s="106"/>
      <c r="E78" s="181">
        <f t="shared" ref="E78:AB78" si="5">E73+E44</f>
        <v>1246241</v>
      </c>
      <c r="F78" s="181">
        <f t="shared" si="5"/>
        <v>1323818</v>
      </c>
      <c r="G78" s="107">
        <f t="shared" si="5"/>
        <v>1574689.857951707</v>
      </c>
      <c r="H78" s="107">
        <f t="shared" si="5"/>
        <v>1339515.7164739626</v>
      </c>
      <c r="I78" s="107">
        <f t="shared" si="5"/>
        <v>1372759.5755664818</v>
      </c>
      <c r="J78" s="107">
        <f t="shared" si="5"/>
        <v>1139867.4352289797</v>
      </c>
      <c r="K78" s="107">
        <f t="shared" si="5"/>
        <v>1332009.2954611718</v>
      </c>
      <c r="L78" s="107">
        <f t="shared" si="5"/>
        <v>1290631.1562627731</v>
      </c>
      <c r="M78" s="107">
        <f t="shared" si="5"/>
        <v>1404174.0176334996</v>
      </c>
      <c r="N78" s="107">
        <f t="shared" si="5"/>
        <v>1662793.8795730665</v>
      </c>
      <c r="O78" s="107">
        <f t="shared" si="5"/>
        <v>1559223.74208119</v>
      </c>
      <c r="P78" s="107">
        <f t="shared" si="5"/>
        <v>1118383.6051575856</v>
      </c>
      <c r="Q78" s="107">
        <f t="shared" si="5"/>
        <v>1224297.4688019699</v>
      </c>
      <c r="R78" s="107">
        <f t="shared" si="5"/>
        <v>1272001.3330140589</v>
      </c>
      <c r="S78" s="107">
        <f t="shared" si="5"/>
        <v>1689376.197793569</v>
      </c>
      <c r="T78" s="107">
        <f t="shared" si="5"/>
        <v>1653850.0631402165</v>
      </c>
      <c r="U78" s="107">
        <f t="shared" si="5"/>
        <v>1165996.9290537185</v>
      </c>
      <c r="V78" s="107">
        <f t="shared" si="5"/>
        <v>1135025.7955337917</v>
      </c>
      <c r="W78" s="107">
        <f t="shared" si="5"/>
        <v>870295.66258015274</v>
      </c>
      <c r="X78" s="107">
        <f t="shared" si="5"/>
        <v>905499.53019251896</v>
      </c>
      <c r="Y78" s="107">
        <f t="shared" si="5"/>
        <v>1620241.3983706078</v>
      </c>
      <c r="Z78" s="107">
        <f t="shared" si="5"/>
        <v>1607521.2671141359</v>
      </c>
      <c r="AA78" s="107">
        <f t="shared" si="5"/>
        <v>1349777.1364228218</v>
      </c>
      <c r="AB78" s="107">
        <f t="shared" si="5"/>
        <v>1350394.0062963823</v>
      </c>
    </row>
    <row r="79" spans="1:28" ht="15" customHeight="1">
      <c r="A79" s="134"/>
      <c r="B79" s="61"/>
      <c r="C79" s="62"/>
      <c r="D79" s="49"/>
      <c r="E79" s="46"/>
      <c r="F79" s="46"/>
      <c r="G79" s="46"/>
      <c r="H79" s="46"/>
      <c r="I79" s="46"/>
      <c r="J79" s="46"/>
      <c r="K79" s="46"/>
      <c r="L79" s="46"/>
      <c r="M79" s="46"/>
      <c r="N79" s="46"/>
      <c r="O79" s="46"/>
      <c r="P79" s="46"/>
      <c r="Q79" s="46"/>
      <c r="R79" s="46"/>
      <c r="S79" s="46"/>
      <c r="T79" s="46"/>
      <c r="U79" s="46"/>
      <c r="V79" s="46"/>
      <c r="W79" s="46"/>
      <c r="X79" s="46"/>
      <c r="Y79" s="46"/>
      <c r="Z79" s="46"/>
      <c r="AA79" s="46"/>
      <c r="AB79" s="46"/>
    </row>
    <row r="80" spans="1:28">
      <c r="A80" s="134"/>
      <c r="B80" s="133"/>
      <c r="C80" s="132"/>
      <c r="D80" s="133"/>
      <c r="E80" s="46"/>
      <c r="F80" s="46"/>
      <c r="G80" s="46"/>
      <c r="H80" s="46"/>
      <c r="I80" s="46"/>
      <c r="J80" s="47"/>
      <c r="K80" s="47"/>
      <c r="L80" s="47"/>
      <c r="M80" s="47"/>
      <c r="N80" s="46"/>
      <c r="O80" s="47"/>
      <c r="P80" s="47"/>
      <c r="Q80" s="47"/>
      <c r="R80" s="47"/>
      <c r="S80" s="46"/>
      <c r="T80" s="47"/>
      <c r="U80" s="47"/>
      <c r="V80" s="47"/>
      <c r="W80" s="47"/>
      <c r="X80" s="46"/>
      <c r="Y80" s="47"/>
      <c r="Z80" s="47"/>
      <c r="AA80" s="47"/>
      <c r="AB80" s="47"/>
    </row>
    <row r="81" spans="1:28" ht="15" customHeight="1">
      <c r="A81" s="134"/>
      <c r="B81" s="61"/>
      <c r="C81" s="62"/>
      <c r="D81" s="49"/>
      <c r="E81" s="46"/>
      <c r="F81" s="46"/>
      <c r="G81" s="46"/>
      <c r="H81" s="46"/>
      <c r="I81" s="46"/>
      <c r="J81" s="46"/>
      <c r="K81" s="46"/>
      <c r="L81" s="46"/>
      <c r="M81" s="46"/>
      <c r="N81" s="46"/>
      <c r="O81" s="46"/>
      <c r="P81" s="46"/>
      <c r="Q81" s="46"/>
      <c r="R81" s="46"/>
      <c r="S81" s="46"/>
      <c r="T81" s="46"/>
      <c r="U81" s="46"/>
      <c r="V81" s="46"/>
      <c r="W81" s="46"/>
      <c r="X81" s="46"/>
      <c r="Y81" s="46"/>
      <c r="Z81" s="46"/>
      <c r="AA81" s="46"/>
      <c r="AB81" s="46"/>
    </row>
    <row r="82" spans="1:28" s="129" customFormat="1" ht="15" customHeight="1">
      <c r="A82" s="134"/>
      <c r="B82" s="61"/>
      <c r="C82" s="62"/>
      <c r="D82" s="49"/>
      <c r="E82" s="46"/>
      <c r="F82" s="46"/>
      <c r="G82" s="46"/>
      <c r="H82" s="46"/>
      <c r="I82" s="46"/>
      <c r="J82" s="46"/>
      <c r="K82" s="46"/>
      <c r="L82" s="46"/>
      <c r="M82" s="46"/>
      <c r="N82" s="46"/>
      <c r="O82" s="46"/>
      <c r="P82" s="46"/>
      <c r="Q82" s="46"/>
      <c r="R82" s="46"/>
      <c r="S82" s="46"/>
      <c r="T82" s="46"/>
      <c r="U82" s="46"/>
      <c r="V82" s="46"/>
      <c r="W82" s="46"/>
      <c r="X82" s="46"/>
      <c r="Y82" s="46"/>
      <c r="Z82" s="46"/>
      <c r="AA82" s="46"/>
      <c r="AB82" s="46"/>
    </row>
    <row r="83" spans="1:28" s="129" customFormat="1" ht="15" customHeight="1">
      <c r="A83" s="134"/>
      <c r="B83" s="61"/>
      <c r="C83" s="62"/>
      <c r="D83" s="49"/>
      <c r="E83" s="46"/>
      <c r="F83" s="46"/>
      <c r="G83" s="46"/>
      <c r="H83" s="46"/>
      <c r="I83" s="46"/>
      <c r="J83" s="46"/>
      <c r="K83" s="46"/>
      <c r="L83" s="46"/>
      <c r="M83" s="46"/>
      <c r="N83" s="46"/>
      <c r="O83" s="46"/>
      <c r="P83" s="46"/>
      <c r="Q83" s="46"/>
      <c r="R83" s="46"/>
      <c r="S83" s="46"/>
      <c r="T83" s="46"/>
      <c r="U83" s="46"/>
      <c r="V83" s="46"/>
      <c r="W83" s="46"/>
      <c r="X83" s="46"/>
      <c r="Y83" s="46"/>
      <c r="Z83" s="46"/>
      <c r="AA83" s="46"/>
      <c r="AB83" s="46"/>
    </row>
    <row r="84" spans="1:28" s="129" customFormat="1" ht="15" customHeight="1">
      <c r="A84" s="134"/>
      <c r="B84" s="61"/>
      <c r="C84" s="62"/>
      <c r="D84" s="49"/>
      <c r="E84" s="46"/>
      <c r="F84" s="46"/>
      <c r="G84" s="46"/>
      <c r="H84" s="46"/>
      <c r="I84" s="46"/>
      <c r="J84" s="46"/>
      <c r="K84" s="46"/>
      <c r="L84" s="46"/>
      <c r="M84" s="46"/>
      <c r="N84" s="46"/>
      <c r="O84" s="46"/>
      <c r="P84" s="46"/>
      <c r="Q84" s="46"/>
      <c r="R84" s="46"/>
      <c r="S84" s="46"/>
      <c r="T84" s="46"/>
      <c r="U84" s="46"/>
      <c r="V84" s="46"/>
      <c r="W84" s="46"/>
      <c r="X84" s="46"/>
      <c r="Y84" s="46"/>
      <c r="Z84" s="46"/>
      <c r="AA84" s="46"/>
      <c r="AB84" s="46"/>
    </row>
    <row r="85" spans="1:28" s="33" customFormat="1" ht="15" customHeight="1">
      <c r="A85" s="76"/>
      <c r="B85" s="139" t="s">
        <v>147</v>
      </c>
      <c r="C85" s="32"/>
      <c r="D85" s="49"/>
      <c r="E85" s="50"/>
      <c r="F85" s="50"/>
      <c r="G85" s="50"/>
      <c r="H85" s="50"/>
      <c r="I85" s="50"/>
      <c r="J85" s="47"/>
      <c r="K85" s="47"/>
      <c r="L85" s="47"/>
      <c r="M85" s="47"/>
      <c r="N85" s="50"/>
      <c r="O85" s="47"/>
      <c r="P85" s="47"/>
      <c r="Q85" s="47"/>
      <c r="R85" s="47"/>
      <c r="S85" s="50"/>
      <c r="T85" s="47"/>
      <c r="U85" s="47"/>
      <c r="V85" s="47"/>
      <c r="W85" s="47"/>
      <c r="X85" s="50"/>
      <c r="Y85" s="47"/>
      <c r="Z85" s="47"/>
      <c r="AA85" s="47"/>
      <c r="AB85" s="47"/>
    </row>
    <row r="86" spans="1:28" ht="15" customHeight="1">
      <c r="A86" s="134"/>
      <c r="B86" s="24" t="s">
        <v>148</v>
      </c>
      <c r="C86" s="27"/>
      <c r="D86" s="49"/>
      <c r="E86" s="50"/>
      <c r="F86" s="50"/>
      <c r="G86" s="50"/>
      <c r="H86" s="50"/>
      <c r="I86" s="50"/>
      <c r="J86" s="47"/>
      <c r="K86" s="47"/>
      <c r="L86" s="47"/>
      <c r="M86" s="47"/>
      <c r="N86" s="50"/>
      <c r="O86" s="47"/>
      <c r="P86" s="47"/>
      <c r="Q86" s="47"/>
      <c r="R86" s="47"/>
      <c r="S86" s="50"/>
      <c r="T86" s="47"/>
      <c r="U86" s="47"/>
      <c r="V86" s="47"/>
      <c r="W86" s="47"/>
      <c r="X86" s="50"/>
      <c r="Y86" s="47"/>
      <c r="Z86" s="47"/>
      <c r="AA86" s="47"/>
      <c r="AB86" s="47"/>
    </row>
    <row r="87" spans="1:28">
      <c r="A87" s="134"/>
      <c r="B87" s="133" t="s">
        <v>149</v>
      </c>
      <c r="C87" s="26"/>
      <c r="D87" s="220" t="s">
        <v>92</v>
      </c>
      <c r="E87" s="191" t="s">
        <v>52</v>
      </c>
      <c r="F87" s="191" t="s">
        <v>53</v>
      </c>
      <c r="G87" s="191" t="s">
        <v>54</v>
      </c>
      <c r="H87" s="191" t="s">
        <v>55</v>
      </c>
      <c r="I87" s="191" t="s">
        <v>56</v>
      </c>
      <c r="J87" s="191" t="s">
        <v>57</v>
      </c>
      <c r="K87" s="191" t="s">
        <v>58</v>
      </c>
      <c r="L87" s="191" t="s">
        <v>59</v>
      </c>
      <c r="M87" s="191" t="s">
        <v>60</v>
      </c>
      <c r="N87" s="191" t="s">
        <v>61</v>
      </c>
      <c r="O87" s="191" t="s">
        <v>62</v>
      </c>
      <c r="P87" s="191" t="s">
        <v>63</v>
      </c>
      <c r="Q87" s="191" t="s">
        <v>64</v>
      </c>
      <c r="R87" s="191" t="s">
        <v>65</v>
      </c>
      <c r="S87" s="191" t="s">
        <v>66</v>
      </c>
      <c r="T87" s="191" t="s">
        <v>67</v>
      </c>
      <c r="U87" s="191" t="s">
        <v>68</v>
      </c>
      <c r="V87" s="191" t="s">
        <v>69</v>
      </c>
      <c r="W87" s="191" t="s">
        <v>70</v>
      </c>
      <c r="X87" s="191" t="s">
        <v>71</v>
      </c>
      <c r="Y87" s="191" t="s">
        <v>72</v>
      </c>
      <c r="Z87" s="191" t="s">
        <v>73</v>
      </c>
      <c r="AA87" s="191" t="s">
        <v>74</v>
      </c>
      <c r="AB87" s="191" t="s">
        <v>75</v>
      </c>
    </row>
    <row r="88" spans="1:28" s="2" customFormat="1">
      <c r="A88" s="135" t="s">
        <v>168</v>
      </c>
      <c r="B88" s="257"/>
      <c r="C88" s="290"/>
      <c r="D88" s="162">
        <v>0</v>
      </c>
      <c r="E88" s="153"/>
      <c r="F88" s="153"/>
      <c r="G88" s="157"/>
      <c r="H88" s="157"/>
      <c r="I88" s="250"/>
      <c r="J88" s="158"/>
      <c r="K88" s="158"/>
      <c r="L88" s="158"/>
      <c r="M88" s="158"/>
      <c r="N88" s="250"/>
      <c r="O88" s="158"/>
      <c r="P88" s="158"/>
      <c r="Q88" s="158"/>
      <c r="R88" s="158"/>
      <c r="S88" s="250"/>
      <c r="T88" s="158"/>
      <c r="U88" s="158"/>
      <c r="V88" s="158"/>
      <c r="W88" s="158"/>
      <c r="X88" s="250"/>
      <c r="Y88" s="158"/>
      <c r="Z88" s="158"/>
      <c r="AA88" s="158"/>
      <c r="AB88" s="158"/>
    </row>
    <row r="89" spans="1:28" s="2" customFormat="1">
      <c r="A89" s="135" t="s">
        <v>170</v>
      </c>
      <c r="B89" s="260"/>
      <c r="C89" s="290"/>
      <c r="D89" s="162">
        <f>CRAT!D82</f>
        <v>0</v>
      </c>
      <c r="E89" s="153"/>
      <c r="F89" s="153"/>
      <c r="G89" s="157"/>
      <c r="H89" s="157"/>
      <c r="I89" s="250"/>
      <c r="J89" s="158"/>
      <c r="K89" s="158"/>
      <c r="L89" s="158"/>
      <c r="M89" s="158"/>
      <c r="N89" s="250"/>
      <c r="O89" s="158"/>
      <c r="P89" s="158"/>
      <c r="Q89" s="158"/>
      <c r="R89" s="158"/>
      <c r="S89" s="250"/>
      <c r="T89" s="158"/>
      <c r="U89" s="158"/>
      <c r="V89" s="158"/>
      <c r="W89" s="158"/>
      <c r="X89" s="250"/>
      <c r="Y89" s="158"/>
      <c r="Z89" s="158"/>
      <c r="AA89" s="158"/>
      <c r="AB89" s="158"/>
    </row>
    <row r="90" spans="1:28" s="2" customFormat="1">
      <c r="A90" s="135" t="s">
        <v>173</v>
      </c>
      <c r="B90" s="260"/>
      <c r="C90" s="290"/>
      <c r="D90" s="162">
        <f>CRAT!D83</f>
        <v>0</v>
      </c>
      <c r="E90" s="153"/>
      <c r="F90" s="153"/>
      <c r="G90" s="157"/>
      <c r="H90" s="157"/>
      <c r="I90" s="157"/>
      <c r="J90" s="158"/>
      <c r="K90" s="158"/>
      <c r="L90" s="158"/>
      <c r="M90" s="158"/>
      <c r="N90" s="157"/>
      <c r="O90" s="158"/>
      <c r="P90" s="158"/>
      <c r="Q90" s="158"/>
      <c r="R90" s="158"/>
      <c r="S90" s="157"/>
      <c r="T90" s="158"/>
      <c r="U90" s="158"/>
      <c r="V90" s="158"/>
      <c r="W90" s="158"/>
      <c r="X90" s="157"/>
      <c r="Y90" s="158"/>
      <c r="Z90" s="158"/>
      <c r="AA90" s="158"/>
      <c r="AB90" s="158"/>
    </row>
    <row r="91" spans="1:28" s="2" customFormat="1">
      <c r="A91" s="135" t="s">
        <v>174</v>
      </c>
      <c r="B91" s="260"/>
      <c r="C91" s="290"/>
      <c r="D91" s="162">
        <f>CRAT!D84</f>
        <v>0</v>
      </c>
      <c r="E91" s="153"/>
      <c r="F91" s="153"/>
      <c r="G91" s="157"/>
      <c r="H91" s="157"/>
      <c r="I91" s="157"/>
      <c r="J91" s="158"/>
      <c r="K91" s="158"/>
      <c r="L91" s="158"/>
      <c r="M91" s="158"/>
      <c r="N91" s="157"/>
      <c r="O91" s="158"/>
      <c r="P91" s="158"/>
      <c r="Q91" s="158"/>
      <c r="R91" s="158"/>
      <c r="S91" s="157"/>
      <c r="T91" s="158"/>
      <c r="U91" s="158"/>
      <c r="V91" s="158"/>
      <c r="W91" s="158"/>
      <c r="X91" s="157"/>
      <c r="Y91" s="158"/>
      <c r="Z91" s="158"/>
      <c r="AA91" s="158"/>
      <c r="AB91" s="158"/>
    </row>
    <row r="92" spans="1:28" s="2" customFormat="1">
      <c r="A92" s="134" t="s">
        <v>175</v>
      </c>
      <c r="B92" s="260"/>
      <c r="C92" s="290"/>
      <c r="D92" s="162">
        <f>CRAT!D85</f>
        <v>0</v>
      </c>
      <c r="E92" s="227"/>
      <c r="F92" s="227"/>
      <c r="G92" s="205"/>
      <c r="H92" s="205"/>
      <c r="I92" s="205"/>
      <c r="J92" s="228"/>
      <c r="K92" s="228"/>
      <c r="L92" s="228"/>
      <c r="M92" s="228"/>
      <c r="N92" s="205"/>
      <c r="O92" s="228"/>
      <c r="P92" s="228"/>
      <c r="Q92" s="228"/>
      <c r="R92" s="228"/>
      <c r="S92" s="205"/>
      <c r="T92" s="228"/>
      <c r="U92" s="228"/>
      <c r="V92" s="228"/>
      <c r="W92" s="228"/>
      <c r="X92" s="205"/>
      <c r="Y92" s="228"/>
      <c r="Z92" s="228"/>
      <c r="AA92" s="228"/>
      <c r="AB92" s="228"/>
    </row>
    <row r="93" spans="1:28" s="2" customFormat="1">
      <c r="A93" s="135" t="s">
        <v>176</v>
      </c>
      <c r="B93" s="260"/>
      <c r="C93" s="290"/>
      <c r="D93" s="162">
        <f>CRAT!D86</f>
        <v>0</v>
      </c>
      <c r="E93" s="227"/>
      <c r="F93" s="227"/>
      <c r="G93" s="205"/>
      <c r="H93" s="205"/>
      <c r="I93" s="205"/>
      <c r="J93" s="228"/>
      <c r="K93" s="228"/>
      <c r="L93" s="228"/>
      <c r="M93" s="228"/>
      <c r="N93" s="205"/>
      <c r="O93" s="228"/>
      <c r="P93" s="228"/>
      <c r="Q93" s="228"/>
      <c r="R93" s="228"/>
      <c r="S93" s="205"/>
      <c r="T93" s="228"/>
      <c r="U93" s="228"/>
      <c r="V93" s="228"/>
      <c r="W93" s="228"/>
      <c r="X93" s="205"/>
      <c r="Y93" s="228"/>
      <c r="Z93" s="228"/>
      <c r="AA93" s="228"/>
      <c r="AB93" s="228"/>
    </row>
    <row r="94" spans="1:28" s="2" customFormat="1">
      <c r="A94" s="135" t="s">
        <v>177</v>
      </c>
      <c r="B94" s="260"/>
      <c r="C94" s="290"/>
      <c r="D94" s="162">
        <f>CRAT!D87</f>
        <v>0</v>
      </c>
      <c r="E94" s="227"/>
      <c r="F94" s="227"/>
      <c r="G94" s="205"/>
      <c r="H94" s="205"/>
      <c r="I94" s="205"/>
      <c r="J94" s="228"/>
      <c r="K94" s="228"/>
      <c r="L94" s="228"/>
      <c r="M94" s="228"/>
      <c r="N94" s="205"/>
      <c r="O94" s="228"/>
      <c r="P94" s="228"/>
      <c r="Q94" s="228"/>
      <c r="R94" s="228"/>
      <c r="S94" s="205"/>
      <c r="T94" s="228"/>
      <c r="U94" s="228"/>
      <c r="V94" s="228"/>
      <c r="W94" s="228"/>
      <c r="X94" s="205"/>
      <c r="Y94" s="228"/>
      <c r="Z94" s="228"/>
      <c r="AA94" s="228"/>
      <c r="AB94" s="228"/>
    </row>
    <row r="95" spans="1:28" s="2" customFormat="1">
      <c r="A95" s="135" t="s">
        <v>178</v>
      </c>
      <c r="B95" s="260"/>
      <c r="C95" s="290"/>
      <c r="D95" s="162">
        <f>CRAT!D88</f>
        <v>0</v>
      </c>
      <c r="E95" s="227"/>
      <c r="F95" s="227"/>
      <c r="G95" s="205"/>
      <c r="H95" s="205"/>
      <c r="I95" s="205"/>
      <c r="J95" s="228"/>
      <c r="K95" s="228"/>
      <c r="L95" s="228"/>
      <c r="M95" s="228"/>
      <c r="N95" s="205"/>
      <c r="O95" s="228"/>
      <c r="P95" s="228"/>
      <c r="Q95" s="228"/>
      <c r="R95" s="228"/>
      <c r="S95" s="205"/>
      <c r="T95" s="228"/>
      <c r="U95" s="228"/>
      <c r="V95" s="228"/>
      <c r="W95" s="228"/>
      <c r="X95" s="205"/>
      <c r="Y95" s="228"/>
      <c r="Z95" s="228"/>
      <c r="AA95" s="228"/>
      <c r="AB95" s="228"/>
    </row>
    <row r="96" spans="1:28" s="2" customFormat="1">
      <c r="A96" s="135" t="s">
        <v>179</v>
      </c>
      <c r="B96" s="260"/>
      <c r="C96" s="290"/>
      <c r="D96" s="162">
        <f>CRAT!D89</f>
        <v>0</v>
      </c>
      <c r="E96" s="227"/>
      <c r="F96" s="227"/>
      <c r="G96" s="205"/>
      <c r="H96" s="205"/>
      <c r="I96" s="205"/>
      <c r="J96" s="228"/>
      <c r="K96" s="228"/>
      <c r="L96" s="228"/>
      <c r="M96" s="228"/>
      <c r="N96" s="205"/>
      <c r="O96" s="228"/>
      <c r="P96" s="228"/>
      <c r="Q96" s="228"/>
      <c r="R96" s="228"/>
      <c r="S96" s="205"/>
      <c r="T96" s="228"/>
      <c r="U96" s="228"/>
      <c r="V96" s="228"/>
      <c r="W96" s="228"/>
      <c r="X96" s="205"/>
      <c r="Y96" s="228"/>
      <c r="Z96" s="228"/>
      <c r="AA96" s="228"/>
      <c r="AB96" s="228"/>
    </row>
    <row r="97" spans="1:28" s="2" customFormat="1">
      <c r="A97" s="135" t="s">
        <v>180</v>
      </c>
      <c r="B97" s="260"/>
      <c r="C97" s="290"/>
      <c r="D97" s="162">
        <f>CRAT!D90</f>
        <v>0</v>
      </c>
      <c r="E97" s="227"/>
      <c r="F97" s="227"/>
      <c r="G97" s="205"/>
      <c r="H97" s="205"/>
      <c r="I97" s="205"/>
      <c r="J97" s="228"/>
      <c r="K97" s="228"/>
      <c r="L97" s="228"/>
      <c r="M97" s="228"/>
      <c r="N97" s="205"/>
      <c r="O97" s="228"/>
      <c r="P97" s="228"/>
      <c r="Q97" s="228"/>
      <c r="R97" s="228"/>
      <c r="S97" s="205"/>
      <c r="T97" s="228"/>
      <c r="U97" s="228"/>
      <c r="V97" s="228"/>
      <c r="W97" s="228"/>
      <c r="X97" s="205"/>
      <c r="Y97" s="228"/>
      <c r="Z97" s="228"/>
      <c r="AA97" s="228"/>
      <c r="AB97" s="228"/>
    </row>
    <row r="98" spans="1:28" s="2" customFormat="1">
      <c r="A98" s="135" t="s">
        <v>181</v>
      </c>
      <c r="B98" s="260"/>
      <c r="C98" s="290"/>
      <c r="D98" s="162">
        <f>CRAT!D91</f>
        <v>0</v>
      </c>
      <c r="E98" s="227"/>
      <c r="F98" s="227"/>
      <c r="G98" s="205"/>
      <c r="H98" s="205"/>
      <c r="I98" s="205"/>
      <c r="J98" s="228"/>
      <c r="K98" s="228"/>
      <c r="L98" s="228"/>
      <c r="M98" s="228"/>
      <c r="N98" s="205"/>
      <c r="O98" s="228"/>
      <c r="P98" s="228"/>
      <c r="Q98" s="228"/>
      <c r="R98" s="228"/>
      <c r="S98" s="205"/>
      <c r="T98" s="228"/>
      <c r="U98" s="228"/>
      <c r="V98" s="228"/>
      <c r="W98" s="228"/>
      <c r="X98" s="205"/>
      <c r="Y98" s="228"/>
      <c r="Z98" s="228"/>
      <c r="AA98" s="228"/>
      <c r="AB98" s="228"/>
    </row>
    <row r="99" spans="1:28" s="2" customFormat="1">
      <c r="A99" s="135" t="s">
        <v>182</v>
      </c>
      <c r="B99" s="260"/>
      <c r="C99" s="290"/>
      <c r="D99" s="162">
        <f>CRAT!D92</f>
        <v>0</v>
      </c>
      <c r="E99" s="227"/>
      <c r="F99" s="227"/>
      <c r="G99" s="205"/>
      <c r="H99" s="205"/>
      <c r="I99" s="205"/>
      <c r="J99" s="228"/>
      <c r="K99" s="228"/>
      <c r="L99" s="228"/>
      <c r="M99" s="228"/>
      <c r="N99" s="205"/>
      <c r="O99" s="228"/>
      <c r="P99" s="228"/>
      <c r="Q99" s="228"/>
      <c r="R99" s="228"/>
      <c r="S99" s="205"/>
      <c r="T99" s="228"/>
      <c r="U99" s="228"/>
      <c r="V99" s="228"/>
      <c r="W99" s="228"/>
      <c r="X99" s="205"/>
      <c r="Y99" s="228"/>
      <c r="Z99" s="228"/>
      <c r="AA99" s="228"/>
      <c r="AB99" s="228"/>
    </row>
    <row r="100" spans="1:28" s="2" customFormat="1">
      <c r="A100" s="135" t="s">
        <v>183</v>
      </c>
      <c r="B100" s="260"/>
      <c r="C100" s="290"/>
      <c r="D100" s="162">
        <f>CRAT!D93</f>
        <v>0</v>
      </c>
      <c r="E100" s="227"/>
      <c r="F100" s="227"/>
      <c r="G100" s="205"/>
      <c r="H100" s="205"/>
      <c r="I100" s="205"/>
      <c r="J100" s="228"/>
      <c r="K100" s="228"/>
      <c r="L100" s="228"/>
      <c r="M100" s="228"/>
      <c r="N100" s="205"/>
      <c r="O100" s="228"/>
      <c r="P100" s="228"/>
      <c r="Q100" s="228"/>
      <c r="R100" s="228"/>
      <c r="S100" s="205"/>
      <c r="T100" s="228"/>
      <c r="U100" s="228"/>
      <c r="V100" s="228"/>
      <c r="W100" s="228"/>
      <c r="X100" s="205"/>
      <c r="Y100" s="228"/>
      <c r="Z100" s="228"/>
      <c r="AA100" s="228"/>
      <c r="AB100" s="228"/>
    </row>
    <row r="101" spans="1:28" s="2" customFormat="1">
      <c r="A101" s="137" t="s">
        <v>184</v>
      </c>
      <c r="B101" s="260"/>
      <c r="C101" s="290"/>
      <c r="D101" s="162">
        <f>CRAT!D94</f>
        <v>0</v>
      </c>
      <c r="E101" s="227"/>
      <c r="F101" s="227"/>
      <c r="G101" s="205"/>
      <c r="H101" s="205"/>
      <c r="I101" s="205"/>
      <c r="J101" s="228"/>
      <c r="K101" s="228"/>
      <c r="L101" s="228"/>
      <c r="M101" s="228"/>
      <c r="N101" s="205"/>
      <c r="O101" s="228"/>
      <c r="P101" s="228"/>
      <c r="Q101" s="228"/>
      <c r="R101" s="228"/>
      <c r="S101" s="205"/>
      <c r="T101" s="228"/>
      <c r="U101" s="228"/>
      <c r="V101" s="228"/>
      <c r="W101" s="228"/>
      <c r="X101" s="205"/>
      <c r="Y101" s="228"/>
      <c r="Z101" s="228"/>
      <c r="AA101" s="228"/>
      <c r="AB101" s="228"/>
    </row>
    <row r="102" spans="1:28">
      <c r="A102" s="134">
        <v>15</v>
      </c>
      <c r="B102" s="245" t="s">
        <v>237</v>
      </c>
      <c r="C102" s="261"/>
      <c r="D102" s="95"/>
      <c r="E102" s="268">
        <f t="shared" ref="E102:AB102" si="6">SUM(E88:E101)</f>
        <v>0</v>
      </c>
      <c r="F102" s="268">
        <f t="shared" si="6"/>
        <v>0</v>
      </c>
      <c r="G102" s="151">
        <f t="shared" si="6"/>
        <v>0</v>
      </c>
      <c r="H102" s="151">
        <f t="shared" si="6"/>
        <v>0</v>
      </c>
      <c r="I102" s="151">
        <f t="shared" si="6"/>
        <v>0</v>
      </c>
      <c r="J102" s="151">
        <f t="shared" si="6"/>
        <v>0</v>
      </c>
      <c r="K102" s="151">
        <f t="shared" si="6"/>
        <v>0</v>
      </c>
      <c r="L102" s="151">
        <f t="shared" si="6"/>
        <v>0</v>
      </c>
      <c r="M102" s="151">
        <f t="shared" si="6"/>
        <v>0</v>
      </c>
      <c r="N102" s="151">
        <f t="shared" si="6"/>
        <v>0</v>
      </c>
      <c r="O102" s="151">
        <f t="shared" si="6"/>
        <v>0</v>
      </c>
      <c r="P102" s="151">
        <f t="shared" si="6"/>
        <v>0</v>
      </c>
      <c r="Q102" s="151">
        <f t="shared" si="6"/>
        <v>0</v>
      </c>
      <c r="R102" s="151">
        <f t="shared" si="6"/>
        <v>0</v>
      </c>
      <c r="S102" s="151">
        <f t="shared" si="6"/>
        <v>0</v>
      </c>
      <c r="T102" s="151">
        <f t="shared" si="6"/>
        <v>0</v>
      </c>
      <c r="U102" s="151">
        <f t="shared" si="6"/>
        <v>0</v>
      </c>
      <c r="V102" s="151">
        <f t="shared" si="6"/>
        <v>0</v>
      </c>
      <c r="W102" s="151">
        <f t="shared" si="6"/>
        <v>0</v>
      </c>
      <c r="X102" s="151">
        <f t="shared" si="6"/>
        <v>0</v>
      </c>
      <c r="Y102" s="151">
        <f t="shared" si="6"/>
        <v>0</v>
      </c>
      <c r="Z102" s="151">
        <f t="shared" si="6"/>
        <v>0</v>
      </c>
      <c r="AA102" s="151">
        <f t="shared" si="6"/>
        <v>0</v>
      </c>
      <c r="AB102" s="151">
        <f t="shared" si="6"/>
        <v>0</v>
      </c>
    </row>
    <row r="103" spans="1:28">
      <c r="A103" s="134"/>
      <c r="B103" s="132"/>
      <c r="C103" s="26"/>
      <c r="D103" s="80"/>
      <c r="E103" s="83"/>
      <c r="F103" s="83"/>
      <c r="G103" s="83"/>
      <c r="H103" s="83"/>
      <c r="I103" s="83"/>
      <c r="J103" s="84"/>
      <c r="K103" s="84"/>
      <c r="L103" s="84"/>
      <c r="M103" s="85"/>
      <c r="N103" s="83"/>
      <c r="O103" s="84"/>
      <c r="P103" s="84"/>
      <c r="Q103" s="84"/>
      <c r="R103" s="85"/>
      <c r="S103" s="83"/>
      <c r="T103" s="84"/>
      <c r="U103" s="84"/>
      <c r="V103" s="84"/>
      <c r="W103" s="85"/>
      <c r="X103" s="83"/>
      <c r="Y103" s="84"/>
      <c r="Z103" s="84"/>
      <c r="AA103" s="84"/>
      <c r="AB103" s="85"/>
    </row>
    <row r="104" spans="1:28">
      <c r="A104" s="134"/>
      <c r="B104" s="24" t="s">
        <v>167</v>
      </c>
      <c r="C104" s="132"/>
      <c r="D104" s="133"/>
      <c r="E104" s="57"/>
      <c r="F104" s="57"/>
      <c r="G104" s="57"/>
      <c r="H104" s="57"/>
      <c r="I104" s="57"/>
      <c r="J104" s="54"/>
      <c r="K104" s="54"/>
      <c r="L104" s="54"/>
      <c r="M104" s="55"/>
      <c r="N104" s="57"/>
      <c r="O104" s="54"/>
      <c r="P104" s="54"/>
      <c r="Q104" s="54"/>
      <c r="R104" s="55"/>
      <c r="S104" s="57"/>
      <c r="T104" s="54"/>
      <c r="U104" s="54"/>
      <c r="V104" s="54"/>
      <c r="W104" s="55"/>
      <c r="X104" s="57"/>
      <c r="Y104" s="54"/>
      <c r="Z104" s="54"/>
      <c r="AA104" s="54"/>
      <c r="AB104" s="55"/>
    </row>
    <row r="105" spans="1:28">
      <c r="A105" s="134"/>
      <c r="B105" s="133" t="s">
        <v>149</v>
      </c>
      <c r="C105" s="131"/>
      <c r="D105" s="220" t="s">
        <v>92</v>
      </c>
      <c r="E105" s="191" t="s">
        <v>52</v>
      </c>
      <c r="F105" s="191" t="s">
        <v>53</v>
      </c>
      <c r="G105" s="191" t="s">
        <v>54</v>
      </c>
      <c r="H105" s="191" t="s">
        <v>55</v>
      </c>
      <c r="I105" s="191" t="s">
        <v>56</v>
      </c>
      <c r="J105" s="191" t="s">
        <v>57</v>
      </c>
      <c r="K105" s="191" t="s">
        <v>58</v>
      </c>
      <c r="L105" s="191" t="s">
        <v>59</v>
      </c>
      <c r="M105" s="191" t="s">
        <v>60</v>
      </c>
      <c r="N105" s="191" t="s">
        <v>61</v>
      </c>
      <c r="O105" s="191" t="s">
        <v>62</v>
      </c>
      <c r="P105" s="191" t="s">
        <v>63</v>
      </c>
      <c r="Q105" s="191" t="s">
        <v>64</v>
      </c>
      <c r="R105" s="191" t="s">
        <v>65</v>
      </c>
      <c r="S105" s="191" t="s">
        <v>66</v>
      </c>
      <c r="T105" s="191" t="s">
        <v>67</v>
      </c>
      <c r="U105" s="191" t="s">
        <v>68</v>
      </c>
      <c r="V105" s="191" t="s">
        <v>69</v>
      </c>
      <c r="W105" s="191" t="s">
        <v>70</v>
      </c>
      <c r="X105" s="191" t="s">
        <v>71</v>
      </c>
      <c r="Y105" s="191" t="s">
        <v>72</v>
      </c>
      <c r="Z105" s="191" t="s">
        <v>73</v>
      </c>
      <c r="AA105" s="191" t="s">
        <v>74</v>
      </c>
      <c r="AB105" s="191" t="s">
        <v>75</v>
      </c>
    </row>
    <row r="106" spans="1:28">
      <c r="A106" s="135" t="s">
        <v>238</v>
      </c>
      <c r="B106" s="375" t="s">
        <v>239</v>
      </c>
      <c r="C106" s="156"/>
      <c r="D106" s="183" t="s">
        <v>126</v>
      </c>
      <c r="E106" s="153">
        <v>0</v>
      </c>
      <c r="F106" s="153">
        <v>0</v>
      </c>
      <c r="G106" s="157">
        <v>0</v>
      </c>
      <c r="H106" s="157">
        <v>0</v>
      </c>
      <c r="I106" s="157">
        <v>0</v>
      </c>
      <c r="J106" s="157">
        <v>0</v>
      </c>
      <c r="K106" s="157">
        <v>0</v>
      </c>
      <c r="L106" s="157">
        <v>0</v>
      </c>
      <c r="M106" s="157">
        <v>0</v>
      </c>
      <c r="N106" s="157">
        <v>0</v>
      </c>
      <c r="O106" s="157">
        <v>0</v>
      </c>
      <c r="P106" s="390">
        <v>295486.38374700013</v>
      </c>
      <c r="Q106" s="390">
        <v>295486.38374700013</v>
      </c>
      <c r="R106" s="390">
        <v>295486.38374700013</v>
      </c>
      <c r="S106" s="390">
        <v>294008.95182826516</v>
      </c>
      <c r="T106" s="390">
        <v>292538.90706912382</v>
      </c>
      <c r="U106" s="390">
        <v>291076.21253377822</v>
      </c>
      <c r="V106" s="390">
        <v>289620.83147110936</v>
      </c>
      <c r="W106" s="390">
        <v>288172.7273137538</v>
      </c>
      <c r="X106" s="390">
        <v>286731.86367718503</v>
      </c>
      <c r="Y106" s="390">
        <v>285298.20435879909</v>
      </c>
      <c r="Z106" s="390">
        <v>283871.71333700512</v>
      </c>
      <c r="AA106" s="390">
        <v>282452.35477032006</v>
      </c>
      <c r="AB106" s="390">
        <v>281040.09299646848</v>
      </c>
    </row>
    <row r="107" spans="1:28">
      <c r="A107" s="135" t="s">
        <v>240</v>
      </c>
      <c r="B107" s="260" t="s">
        <v>239</v>
      </c>
      <c r="C107" s="156"/>
      <c r="D107" s="183" t="s">
        <v>171</v>
      </c>
      <c r="E107" s="153">
        <v>0</v>
      </c>
      <c r="F107" s="153">
        <v>0</v>
      </c>
      <c r="G107" s="157">
        <v>0</v>
      </c>
      <c r="H107" s="157">
        <v>0</v>
      </c>
      <c r="I107" s="157">
        <v>0</v>
      </c>
      <c r="J107" s="157">
        <v>0</v>
      </c>
      <c r="K107" s="157">
        <v>0</v>
      </c>
      <c r="L107" s="157">
        <v>0</v>
      </c>
      <c r="M107" s="157">
        <v>0</v>
      </c>
      <c r="N107" s="157">
        <v>0</v>
      </c>
      <c r="O107" s="157">
        <v>0</v>
      </c>
      <c r="P107" s="157">
        <v>0</v>
      </c>
      <c r="Q107" s="157">
        <v>0</v>
      </c>
      <c r="R107" s="390">
        <v>429852.30000000139</v>
      </c>
      <c r="S107" s="390">
        <v>429852.30000000139</v>
      </c>
      <c r="T107" s="390">
        <v>429852.30000000139</v>
      </c>
      <c r="U107" s="391">
        <v>429852.30000000139</v>
      </c>
      <c r="V107" s="391">
        <v>429852.30000000139</v>
      </c>
      <c r="W107" s="391">
        <v>429852.30000000139</v>
      </c>
      <c r="X107" s="391">
        <v>429852.30000000139</v>
      </c>
      <c r="Y107" s="391">
        <v>429852.30000000139</v>
      </c>
      <c r="Z107" s="391">
        <v>429852.30000000139</v>
      </c>
      <c r="AA107" s="391">
        <v>429852.30000000139</v>
      </c>
      <c r="AB107" s="391">
        <v>429852.30000000139</v>
      </c>
    </row>
    <row r="108" spans="1:28">
      <c r="A108" s="135" t="s">
        <v>241</v>
      </c>
      <c r="B108" s="260"/>
      <c r="C108" s="156"/>
      <c r="D108" s="183">
        <f>CRAT!D101</f>
        <v>0</v>
      </c>
      <c r="E108" s="153"/>
      <c r="F108" s="153"/>
      <c r="G108" s="157"/>
      <c r="H108" s="157"/>
      <c r="I108" s="157"/>
      <c r="J108" s="157"/>
      <c r="K108" s="157"/>
      <c r="L108" s="157"/>
      <c r="M108" s="157"/>
      <c r="N108" s="157"/>
      <c r="O108" s="157"/>
      <c r="P108" s="157"/>
      <c r="Q108" s="157"/>
      <c r="R108" s="390"/>
      <c r="S108" s="390"/>
      <c r="T108" s="390"/>
      <c r="U108" s="391"/>
      <c r="V108" s="391"/>
      <c r="W108" s="391"/>
      <c r="X108" s="391"/>
      <c r="Y108" s="391"/>
      <c r="Z108" s="391"/>
      <c r="AA108" s="391"/>
      <c r="AB108" s="391"/>
    </row>
    <row r="109" spans="1:28">
      <c r="A109" s="135" t="s">
        <v>242</v>
      </c>
      <c r="B109" s="260"/>
      <c r="C109" s="156"/>
      <c r="D109" s="183">
        <f>CRAT!D102</f>
        <v>0</v>
      </c>
      <c r="E109" s="234"/>
      <c r="F109" s="234"/>
      <c r="G109" s="235"/>
      <c r="H109" s="235"/>
      <c r="I109" s="235"/>
      <c r="J109" s="158"/>
      <c r="K109" s="158"/>
      <c r="L109" s="158"/>
      <c r="M109" s="158"/>
      <c r="N109" s="235"/>
      <c r="O109" s="158"/>
      <c r="P109" s="158"/>
      <c r="Q109" s="158"/>
      <c r="R109" s="158"/>
      <c r="S109" s="235"/>
      <c r="T109" s="158"/>
      <c r="U109" s="158"/>
      <c r="V109" s="158"/>
      <c r="W109" s="158"/>
      <c r="X109" s="235"/>
      <c r="Y109" s="158"/>
      <c r="Z109" s="158"/>
      <c r="AA109" s="158"/>
      <c r="AB109" s="158"/>
    </row>
    <row r="110" spans="1:28">
      <c r="A110" s="134" t="s">
        <v>243</v>
      </c>
      <c r="B110" s="260"/>
      <c r="C110" s="156"/>
      <c r="D110" s="183">
        <f>CRAT!D103</f>
        <v>0</v>
      </c>
      <c r="E110" s="234"/>
      <c r="F110" s="234"/>
      <c r="G110" s="235"/>
      <c r="H110" s="235"/>
      <c r="I110" s="235"/>
      <c r="J110" s="158"/>
      <c r="K110" s="158"/>
      <c r="L110" s="158"/>
      <c r="M110" s="158"/>
      <c r="N110" s="235"/>
      <c r="O110" s="158"/>
      <c r="P110" s="158"/>
      <c r="Q110" s="158"/>
      <c r="R110" s="158"/>
      <c r="S110" s="235"/>
      <c r="T110" s="158"/>
      <c r="U110" s="158"/>
      <c r="V110" s="158"/>
      <c r="W110" s="158"/>
      <c r="X110" s="235"/>
      <c r="Y110" s="158"/>
      <c r="Z110" s="158"/>
      <c r="AA110" s="158"/>
      <c r="AB110" s="158"/>
    </row>
    <row r="111" spans="1:28" s="129" customFormat="1">
      <c r="A111" s="135" t="s">
        <v>244</v>
      </c>
      <c r="B111" s="260"/>
      <c r="C111" s="156"/>
      <c r="D111" s="183">
        <f>CRAT!D104</f>
        <v>0</v>
      </c>
      <c r="E111" s="291"/>
      <c r="F111" s="291"/>
      <c r="G111" s="263"/>
      <c r="H111" s="263"/>
      <c r="I111" s="263"/>
      <c r="J111" s="238"/>
      <c r="K111" s="238"/>
      <c r="L111" s="238"/>
      <c r="M111" s="238"/>
      <c r="N111" s="263"/>
      <c r="O111" s="238"/>
      <c r="P111" s="238"/>
      <c r="Q111" s="238"/>
      <c r="R111" s="238"/>
      <c r="S111" s="263"/>
      <c r="T111" s="238"/>
      <c r="U111" s="238"/>
      <c r="V111" s="238"/>
      <c r="W111" s="238"/>
      <c r="X111" s="263"/>
      <c r="Y111" s="238"/>
      <c r="Z111" s="238"/>
      <c r="AA111" s="238"/>
      <c r="AB111" s="238"/>
    </row>
    <row r="112" spans="1:28" s="129" customFormat="1">
      <c r="A112" s="135" t="s">
        <v>245</v>
      </c>
      <c r="B112" s="260"/>
      <c r="C112" s="156"/>
      <c r="D112" s="183">
        <f>CRAT!D105</f>
        <v>0</v>
      </c>
      <c r="E112" s="291"/>
      <c r="F112" s="291"/>
      <c r="G112" s="263"/>
      <c r="H112" s="263"/>
      <c r="I112" s="263"/>
      <c r="J112" s="238"/>
      <c r="K112" s="238"/>
      <c r="L112" s="238"/>
      <c r="M112" s="238"/>
      <c r="N112" s="263"/>
      <c r="O112" s="238"/>
      <c r="P112" s="238"/>
      <c r="Q112" s="238"/>
      <c r="R112" s="238"/>
      <c r="S112" s="263"/>
      <c r="T112" s="238"/>
      <c r="U112" s="238"/>
      <c r="V112" s="238"/>
      <c r="W112" s="238"/>
      <c r="X112" s="263"/>
      <c r="Y112" s="238"/>
      <c r="Z112" s="238"/>
      <c r="AA112" s="238"/>
      <c r="AB112" s="238"/>
    </row>
    <row r="113" spans="1:28" s="129" customFormat="1">
      <c r="A113" s="135" t="s">
        <v>246</v>
      </c>
      <c r="B113" s="260"/>
      <c r="C113" s="156"/>
      <c r="D113" s="183">
        <f>CRAT!D106</f>
        <v>0</v>
      </c>
      <c r="E113" s="291"/>
      <c r="F113" s="291"/>
      <c r="G113" s="263"/>
      <c r="H113" s="263"/>
      <c r="I113" s="263"/>
      <c r="J113" s="238"/>
      <c r="K113" s="238"/>
      <c r="L113" s="238"/>
      <c r="M113" s="238"/>
      <c r="N113" s="263"/>
      <c r="O113" s="238"/>
      <c r="P113" s="238"/>
      <c r="Q113" s="238"/>
      <c r="R113" s="238"/>
      <c r="S113" s="263"/>
      <c r="T113" s="238"/>
      <c r="U113" s="238"/>
      <c r="V113" s="238"/>
      <c r="W113" s="238"/>
      <c r="X113" s="263"/>
      <c r="Y113" s="238"/>
      <c r="Z113" s="238"/>
      <c r="AA113" s="238"/>
      <c r="AB113" s="238"/>
    </row>
    <row r="114" spans="1:28" s="129" customFormat="1">
      <c r="A114" s="135" t="s">
        <v>247</v>
      </c>
      <c r="B114" s="260"/>
      <c r="C114" s="156"/>
      <c r="D114" s="183">
        <f>CRAT!D107</f>
        <v>0</v>
      </c>
      <c r="E114" s="291"/>
      <c r="F114" s="291"/>
      <c r="G114" s="263"/>
      <c r="H114" s="263"/>
      <c r="I114" s="263"/>
      <c r="J114" s="238"/>
      <c r="K114" s="238"/>
      <c r="L114" s="238"/>
      <c r="M114" s="238"/>
      <c r="N114" s="263"/>
      <c r="O114" s="238"/>
      <c r="P114" s="238"/>
      <c r="Q114" s="238"/>
      <c r="R114" s="238"/>
      <c r="S114" s="263"/>
      <c r="T114" s="238"/>
      <c r="U114" s="238"/>
      <c r="V114" s="238"/>
      <c r="W114" s="238"/>
      <c r="X114" s="263"/>
      <c r="Y114" s="238"/>
      <c r="Z114" s="238"/>
      <c r="AA114" s="238"/>
      <c r="AB114" s="238"/>
    </row>
    <row r="115" spans="1:28" s="129" customFormat="1">
      <c r="A115" s="135" t="s">
        <v>248</v>
      </c>
      <c r="B115" s="260"/>
      <c r="C115" s="156"/>
      <c r="D115" s="183">
        <f>CRAT!D108</f>
        <v>0</v>
      </c>
      <c r="E115" s="291"/>
      <c r="F115" s="291"/>
      <c r="G115" s="263"/>
      <c r="H115" s="263"/>
      <c r="I115" s="263"/>
      <c r="J115" s="238"/>
      <c r="K115" s="238"/>
      <c r="L115" s="238"/>
      <c r="M115" s="238"/>
      <c r="N115" s="263"/>
      <c r="O115" s="238"/>
      <c r="P115" s="238"/>
      <c r="Q115" s="238"/>
      <c r="R115" s="238"/>
      <c r="S115" s="263"/>
      <c r="T115" s="238"/>
      <c r="U115" s="238"/>
      <c r="V115" s="238"/>
      <c r="W115" s="238"/>
      <c r="X115" s="263"/>
      <c r="Y115" s="238"/>
      <c r="Z115" s="238"/>
      <c r="AA115" s="238"/>
      <c r="AB115" s="238"/>
    </row>
    <row r="116" spans="1:28" s="129" customFormat="1">
      <c r="A116" s="135" t="s">
        <v>249</v>
      </c>
      <c r="B116" s="260"/>
      <c r="C116" s="156"/>
      <c r="D116" s="183">
        <f>CRAT!D109</f>
        <v>0</v>
      </c>
      <c r="E116" s="291"/>
      <c r="F116" s="291"/>
      <c r="G116" s="263"/>
      <c r="H116" s="263"/>
      <c r="I116" s="263"/>
      <c r="J116" s="238"/>
      <c r="K116" s="238"/>
      <c r="L116" s="238"/>
      <c r="M116" s="238"/>
      <c r="N116" s="263"/>
      <c r="O116" s="238"/>
      <c r="P116" s="238"/>
      <c r="Q116" s="238"/>
      <c r="R116" s="238"/>
      <c r="S116" s="263"/>
      <c r="T116" s="238"/>
      <c r="U116" s="238"/>
      <c r="V116" s="238"/>
      <c r="W116" s="238"/>
      <c r="X116" s="263"/>
      <c r="Y116" s="238"/>
      <c r="Z116" s="238"/>
      <c r="AA116" s="238"/>
      <c r="AB116" s="238"/>
    </row>
    <row r="117" spans="1:28" s="129" customFormat="1">
      <c r="A117" s="135" t="s">
        <v>250</v>
      </c>
      <c r="B117" s="260"/>
      <c r="C117" s="156"/>
      <c r="D117" s="183">
        <f>CRAT!D110</f>
        <v>0</v>
      </c>
      <c r="E117" s="291"/>
      <c r="F117" s="291"/>
      <c r="G117" s="263"/>
      <c r="H117" s="263"/>
      <c r="I117" s="263"/>
      <c r="J117" s="238"/>
      <c r="K117" s="238"/>
      <c r="L117" s="238"/>
      <c r="M117" s="238"/>
      <c r="N117" s="263"/>
      <c r="O117" s="238"/>
      <c r="P117" s="238"/>
      <c r="Q117" s="238"/>
      <c r="R117" s="238"/>
      <c r="S117" s="263"/>
      <c r="T117" s="238"/>
      <c r="U117" s="238"/>
      <c r="V117" s="238"/>
      <c r="W117" s="238"/>
      <c r="X117" s="263"/>
      <c r="Y117" s="238"/>
      <c r="Z117" s="238"/>
      <c r="AA117" s="238"/>
      <c r="AB117" s="238"/>
    </row>
    <row r="118" spans="1:28" s="129" customFormat="1">
      <c r="A118" s="135" t="s">
        <v>251</v>
      </c>
      <c r="B118" s="260"/>
      <c r="C118" s="156"/>
      <c r="D118" s="183">
        <f>CRAT!D111</f>
        <v>0</v>
      </c>
      <c r="E118" s="291"/>
      <c r="F118" s="291"/>
      <c r="G118" s="263"/>
      <c r="H118" s="263"/>
      <c r="I118" s="263"/>
      <c r="J118" s="238"/>
      <c r="K118" s="238"/>
      <c r="L118" s="238"/>
      <c r="M118" s="238"/>
      <c r="N118" s="263"/>
      <c r="O118" s="238"/>
      <c r="P118" s="238"/>
      <c r="Q118" s="238"/>
      <c r="R118" s="238"/>
      <c r="S118" s="263"/>
      <c r="T118" s="238"/>
      <c r="U118" s="238"/>
      <c r="V118" s="238"/>
      <c r="W118" s="238"/>
      <c r="X118" s="263"/>
      <c r="Y118" s="238"/>
      <c r="Z118" s="238"/>
      <c r="AA118" s="238"/>
      <c r="AB118" s="238"/>
    </row>
    <row r="119" spans="1:28" s="129" customFormat="1">
      <c r="A119" s="137" t="s">
        <v>252</v>
      </c>
      <c r="B119" s="260"/>
      <c r="C119" s="156"/>
      <c r="D119" s="183">
        <f>CRAT!D112</f>
        <v>0</v>
      </c>
      <c r="E119" s="291"/>
      <c r="F119" s="291"/>
      <c r="G119" s="263"/>
      <c r="H119" s="263"/>
      <c r="I119" s="263"/>
      <c r="J119" s="238"/>
      <c r="K119" s="238"/>
      <c r="L119" s="238"/>
      <c r="M119" s="238"/>
      <c r="N119" s="263"/>
      <c r="O119" s="238"/>
      <c r="P119" s="238"/>
      <c r="Q119" s="238"/>
      <c r="R119" s="238"/>
      <c r="S119" s="263"/>
      <c r="T119" s="238"/>
      <c r="U119" s="238"/>
      <c r="V119" s="238"/>
      <c r="W119" s="238"/>
      <c r="X119" s="263"/>
      <c r="Y119" s="238"/>
      <c r="Z119" s="238"/>
      <c r="AA119" s="238"/>
      <c r="AB119" s="238"/>
    </row>
    <row r="120" spans="1:28">
      <c r="A120" s="134">
        <v>16</v>
      </c>
      <c r="B120" s="267" t="s">
        <v>253</v>
      </c>
      <c r="C120" s="261"/>
      <c r="D120" s="163"/>
      <c r="E120" s="268">
        <f t="shared" ref="E120:AB120" si="7">SUM(E106:E119)</f>
        <v>0</v>
      </c>
      <c r="F120" s="268">
        <f t="shared" si="7"/>
        <v>0</v>
      </c>
      <c r="G120" s="151">
        <f t="shared" si="7"/>
        <v>0</v>
      </c>
      <c r="H120" s="151">
        <f t="shared" si="7"/>
        <v>0</v>
      </c>
      <c r="I120" s="151">
        <f t="shared" si="7"/>
        <v>0</v>
      </c>
      <c r="J120" s="151">
        <f t="shared" si="7"/>
        <v>0</v>
      </c>
      <c r="K120" s="151">
        <f t="shared" si="7"/>
        <v>0</v>
      </c>
      <c r="L120" s="151">
        <f t="shared" si="7"/>
        <v>0</v>
      </c>
      <c r="M120" s="151">
        <f t="shared" si="7"/>
        <v>0</v>
      </c>
      <c r="N120" s="151">
        <f t="shared" si="7"/>
        <v>0</v>
      </c>
      <c r="O120" s="151">
        <f t="shared" si="7"/>
        <v>0</v>
      </c>
      <c r="P120" s="151">
        <f t="shared" si="7"/>
        <v>295486.38374700013</v>
      </c>
      <c r="Q120" s="151">
        <f t="shared" si="7"/>
        <v>295486.38374700013</v>
      </c>
      <c r="R120" s="151">
        <f t="shared" si="7"/>
        <v>725338.68374700146</v>
      </c>
      <c r="S120" s="151">
        <f t="shared" si="7"/>
        <v>723861.25182826654</v>
      </c>
      <c r="T120" s="151">
        <f t="shared" si="7"/>
        <v>722391.20706912526</v>
      </c>
      <c r="U120" s="151">
        <f t="shared" si="7"/>
        <v>720928.51253377961</v>
      </c>
      <c r="V120" s="151">
        <f t="shared" si="7"/>
        <v>719473.13147111074</v>
      </c>
      <c r="W120" s="151">
        <f t="shared" si="7"/>
        <v>718025.02731375513</v>
      </c>
      <c r="X120" s="151">
        <f t="shared" si="7"/>
        <v>716584.16367718647</v>
      </c>
      <c r="Y120" s="151">
        <f t="shared" si="7"/>
        <v>715150.50435880048</v>
      </c>
      <c r="Z120" s="151">
        <f t="shared" si="7"/>
        <v>713724.01333700656</v>
      </c>
      <c r="AA120" s="151">
        <f t="shared" si="7"/>
        <v>712304.65477032145</v>
      </c>
      <c r="AB120" s="151">
        <f t="shared" si="7"/>
        <v>710892.39299646986</v>
      </c>
    </row>
    <row r="121" spans="1:28">
      <c r="A121" s="134"/>
      <c r="B121" s="90"/>
      <c r="C121" s="88"/>
      <c r="D121" s="89"/>
      <c r="E121" s="57"/>
      <c r="F121" s="57"/>
      <c r="G121" s="57"/>
      <c r="H121" s="57"/>
      <c r="I121" s="57"/>
      <c r="J121" s="57"/>
      <c r="K121" s="57"/>
      <c r="L121" s="57"/>
      <c r="M121" s="91"/>
      <c r="N121" s="57"/>
      <c r="O121" s="57"/>
      <c r="P121" s="57"/>
      <c r="Q121" s="57"/>
      <c r="R121" s="91"/>
      <c r="S121" s="57"/>
      <c r="T121" s="57"/>
      <c r="U121" s="57"/>
      <c r="V121" s="57"/>
      <c r="W121" s="91"/>
      <c r="X121" s="57"/>
      <c r="Y121" s="57"/>
      <c r="Z121" s="57"/>
      <c r="AA121" s="57"/>
      <c r="AB121" s="91"/>
    </row>
    <row r="122" spans="1:28" ht="15" customHeight="1">
      <c r="A122" s="134">
        <v>17</v>
      </c>
      <c r="B122" s="256" t="s">
        <v>254</v>
      </c>
      <c r="C122" s="146"/>
      <c r="D122" s="147"/>
      <c r="E122" s="195">
        <f t="shared" ref="E122:AB122" si="8">E120+E102</f>
        <v>0</v>
      </c>
      <c r="F122" s="195">
        <f t="shared" si="8"/>
        <v>0</v>
      </c>
      <c r="G122" s="148">
        <f t="shared" si="8"/>
        <v>0</v>
      </c>
      <c r="H122" s="148">
        <f t="shared" si="8"/>
        <v>0</v>
      </c>
      <c r="I122" s="148">
        <f t="shared" si="8"/>
        <v>0</v>
      </c>
      <c r="J122" s="148">
        <f t="shared" si="8"/>
        <v>0</v>
      </c>
      <c r="K122" s="148">
        <f t="shared" si="8"/>
        <v>0</v>
      </c>
      <c r="L122" s="148">
        <f t="shared" si="8"/>
        <v>0</v>
      </c>
      <c r="M122" s="148">
        <f t="shared" si="8"/>
        <v>0</v>
      </c>
      <c r="N122" s="148">
        <f t="shared" si="8"/>
        <v>0</v>
      </c>
      <c r="O122" s="148">
        <f t="shared" si="8"/>
        <v>0</v>
      </c>
      <c r="P122" s="148">
        <f t="shared" si="8"/>
        <v>295486.38374700013</v>
      </c>
      <c r="Q122" s="148">
        <f t="shared" si="8"/>
        <v>295486.38374700013</v>
      </c>
      <c r="R122" s="148">
        <f t="shared" si="8"/>
        <v>725338.68374700146</v>
      </c>
      <c r="S122" s="148">
        <f t="shared" si="8"/>
        <v>723861.25182826654</v>
      </c>
      <c r="T122" s="148">
        <f t="shared" si="8"/>
        <v>722391.20706912526</v>
      </c>
      <c r="U122" s="148">
        <f t="shared" si="8"/>
        <v>720928.51253377961</v>
      </c>
      <c r="V122" s="148">
        <f t="shared" si="8"/>
        <v>719473.13147111074</v>
      </c>
      <c r="W122" s="148">
        <f t="shared" si="8"/>
        <v>718025.02731375513</v>
      </c>
      <c r="X122" s="148">
        <f t="shared" si="8"/>
        <v>716584.16367718647</v>
      </c>
      <c r="Y122" s="148">
        <f t="shared" si="8"/>
        <v>715150.50435880048</v>
      </c>
      <c r="Z122" s="148">
        <f t="shared" si="8"/>
        <v>713724.01333700656</v>
      </c>
      <c r="AA122" s="148">
        <f t="shared" si="8"/>
        <v>712304.65477032145</v>
      </c>
      <c r="AB122" s="148">
        <f t="shared" si="8"/>
        <v>710892.39299646986</v>
      </c>
    </row>
    <row r="123" spans="1:28" s="129" customFormat="1" ht="15" customHeight="1">
      <c r="A123" s="134"/>
      <c r="B123" s="61"/>
      <c r="C123" s="62"/>
      <c r="D123" s="49"/>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row>
    <row r="124" spans="1:28" s="129" customFormat="1" ht="15" customHeight="1">
      <c r="A124" s="134" t="s">
        <v>255</v>
      </c>
      <c r="B124" s="267" t="s">
        <v>256</v>
      </c>
      <c r="C124" s="146"/>
      <c r="D124" s="147"/>
      <c r="E124" s="195">
        <v>0</v>
      </c>
      <c r="F124" s="195">
        <v>0</v>
      </c>
      <c r="G124" s="148">
        <v>0</v>
      </c>
      <c r="H124" s="148">
        <v>0</v>
      </c>
      <c r="I124" s="148">
        <v>0</v>
      </c>
      <c r="J124" s="148">
        <v>49218</v>
      </c>
      <c r="K124" s="148">
        <v>0</v>
      </c>
      <c r="L124" s="148">
        <v>0</v>
      </c>
      <c r="M124" s="148">
        <v>0</v>
      </c>
      <c r="N124" s="148">
        <v>0</v>
      </c>
      <c r="O124" s="148">
        <v>0</v>
      </c>
      <c r="P124" s="148">
        <v>44838</v>
      </c>
      <c r="Q124" s="148">
        <v>0</v>
      </c>
      <c r="R124" s="148">
        <v>0</v>
      </c>
      <c r="S124" s="148">
        <v>0</v>
      </c>
      <c r="T124" s="148">
        <v>0</v>
      </c>
      <c r="U124" s="148">
        <v>0</v>
      </c>
      <c r="V124" s="148">
        <v>0</v>
      </c>
      <c r="W124" s="148">
        <v>13480</v>
      </c>
      <c r="X124" s="148">
        <v>0</v>
      </c>
      <c r="Y124" s="148">
        <v>0</v>
      </c>
      <c r="Z124" s="148">
        <v>0</v>
      </c>
      <c r="AA124" s="148">
        <v>0</v>
      </c>
      <c r="AB124" s="148">
        <v>0</v>
      </c>
    </row>
    <row r="125" spans="1:28" ht="15" customHeight="1">
      <c r="A125" s="134"/>
      <c r="B125" s="94"/>
      <c r="C125" s="62"/>
      <c r="D125" s="49"/>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row>
    <row r="126" spans="1:28" ht="18.75">
      <c r="A126" s="134"/>
      <c r="B126" s="139" t="s">
        <v>257</v>
      </c>
      <c r="C126" s="32"/>
      <c r="D126" s="49"/>
      <c r="E126" s="50"/>
      <c r="F126" s="50"/>
      <c r="G126" s="50"/>
      <c r="H126" s="50"/>
      <c r="I126" s="50"/>
      <c r="J126" s="47"/>
      <c r="K126" s="47"/>
      <c r="L126" s="47"/>
      <c r="M126" s="47"/>
      <c r="N126" s="50"/>
      <c r="O126" s="47"/>
      <c r="P126" s="47"/>
      <c r="Q126" s="47"/>
      <c r="R126" s="47"/>
      <c r="S126" s="50"/>
      <c r="T126" s="47"/>
      <c r="U126" s="47"/>
      <c r="V126" s="47"/>
      <c r="W126" s="47"/>
      <c r="X126" s="50"/>
      <c r="Y126" s="47"/>
      <c r="Z126" s="47"/>
      <c r="AA126" s="47"/>
      <c r="AB126" s="47"/>
    </row>
    <row r="127" spans="1:28">
      <c r="A127" s="134"/>
      <c r="B127" s="24"/>
      <c r="C127" s="27"/>
      <c r="D127" s="24"/>
      <c r="E127" s="130"/>
      <c r="F127" s="130"/>
      <c r="G127" s="130"/>
      <c r="H127" s="130"/>
      <c r="I127" s="130"/>
      <c r="J127" s="130"/>
      <c r="K127" s="129"/>
      <c r="L127" s="129"/>
      <c r="M127" s="129"/>
      <c r="N127" s="130"/>
      <c r="O127" s="130"/>
      <c r="P127" s="129"/>
      <c r="Q127" s="129"/>
      <c r="R127" s="129"/>
      <c r="S127" s="130"/>
      <c r="T127" s="130"/>
      <c r="U127" s="129"/>
      <c r="V127" s="129"/>
      <c r="W127" s="129"/>
      <c r="X127" s="130"/>
      <c r="Y127" s="130"/>
      <c r="Z127" s="129"/>
      <c r="AA127" s="129"/>
      <c r="AB127" s="129"/>
    </row>
    <row r="128" spans="1:28">
      <c r="A128" s="134"/>
      <c r="B128" s="133"/>
      <c r="C128" s="43"/>
      <c r="D128" s="97"/>
      <c r="E128" s="191" t="s">
        <v>52</v>
      </c>
      <c r="F128" s="191" t="s">
        <v>53</v>
      </c>
      <c r="G128" s="191" t="s">
        <v>54</v>
      </c>
      <c r="H128" s="191" t="s">
        <v>55</v>
      </c>
      <c r="I128" s="191" t="s">
        <v>56</v>
      </c>
      <c r="J128" s="191" t="s">
        <v>57</v>
      </c>
      <c r="K128" s="191" t="s">
        <v>58</v>
      </c>
      <c r="L128" s="191" t="s">
        <v>59</v>
      </c>
      <c r="M128" s="191" t="s">
        <v>60</v>
      </c>
      <c r="N128" s="191" t="s">
        <v>61</v>
      </c>
      <c r="O128" s="191" t="s">
        <v>62</v>
      </c>
      <c r="P128" s="191" t="s">
        <v>63</v>
      </c>
      <c r="Q128" s="191" t="s">
        <v>64</v>
      </c>
      <c r="R128" s="191" t="s">
        <v>65</v>
      </c>
      <c r="S128" s="191" t="s">
        <v>66</v>
      </c>
      <c r="T128" s="191" t="s">
        <v>67</v>
      </c>
      <c r="U128" s="191" t="s">
        <v>68</v>
      </c>
      <c r="V128" s="191" t="s">
        <v>69</v>
      </c>
      <c r="W128" s="191" t="s">
        <v>70</v>
      </c>
      <c r="X128" s="191" t="s">
        <v>71</v>
      </c>
      <c r="Y128" s="191" t="s">
        <v>72</v>
      </c>
      <c r="Z128" s="191" t="s">
        <v>73</v>
      </c>
      <c r="AA128" s="191" t="s">
        <v>74</v>
      </c>
      <c r="AB128" s="191" t="s">
        <v>75</v>
      </c>
    </row>
    <row r="129" spans="1:28">
      <c r="A129" s="134">
        <v>18</v>
      </c>
      <c r="B129" s="256" t="s">
        <v>258</v>
      </c>
      <c r="C129" s="269"/>
      <c r="D129" s="96"/>
      <c r="E129" s="153"/>
      <c r="F129" s="153"/>
      <c r="G129" s="157"/>
      <c r="H129" s="157"/>
      <c r="I129" s="250"/>
      <c r="J129" s="158"/>
      <c r="K129" s="158"/>
      <c r="L129" s="158"/>
      <c r="M129" s="158"/>
      <c r="N129" s="250"/>
      <c r="O129" s="158"/>
      <c r="P129" s="158"/>
      <c r="Q129" s="158"/>
      <c r="R129" s="158"/>
      <c r="S129" s="250"/>
      <c r="T129" s="158"/>
      <c r="U129" s="158"/>
      <c r="V129" s="158"/>
      <c r="W129" s="158"/>
      <c r="X129" s="250"/>
      <c r="Y129" s="158"/>
      <c r="Z129" s="158"/>
      <c r="AA129" s="158"/>
      <c r="AB129" s="158"/>
    </row>
    <row r="130" spans="1:28" ht="15" customHeight="1">
      <c r="A130" s="134" t="s">
        <v>259</v>
      </c>
      <c r="B130" s="256" t="s">
        <v>260</v>
      </c>
      <c r="C130" s="146"/>
      <c r="D130" s="147"/>
      <c r="E130" s="195">
        <v>25000</v>
      </c>
      <c r="F130" s="195">
        <v>372011</v>
      </c>
      <c r="G130" s="148">
        <v>100000</v>
      </c>
      <c r="H130" s="148">
        <v>50000</v>
      </c>
      <c r="I130" s="148"/>
      <c r="J130" s="148"/>
      <c r="K130" s="148"/>
      <c r="L130" s="148"/>
      <c r="M130" s="148"/>
      <c r="N130" s="148"/>
      <c r="O130" s="148"/>
      <c r="P130" s="148"/>
      <c r="Q130" s="148"/>
      <c r="R130" s="148"/>
      <c r="S130" s="148"/>
      <c r="T130" s="148"/>
      <c r="U130" s="148"/>
      <c r="V130" s="148"/>
      <c r="W130" s="148"/>
      <c r="X130" s="148"/>
      <c r="Y130" s="148"/>
      <c r="Z130" s="148"/>
      <c r="AA130" s="148"/>
      <c r="AB130" s="148"/>
    </row>
    <row r="131" spans="1:28" ht="15" customHeight="1">
      <c r="A131" s="134"/>
      <c r="B131" s="131"/>
      <c r="C131" s="62"/>
      <c r="D131" s="49"/>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18.75">
      <c r="A132" s="134"/>
      <c r="B132" s="140" t="s">
        <v>261</v>
      </c>
      <c r="C132" s="132"/>
      <c r="D132" s="133"/>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row>
    <row r="133" spans="1:28">
      <c r="A133" s="134"/>
      <c r="B133" s="133"/>
      <c r="C133" s="132"/>
      <c r="D133" s="133"/>
      <c r="E133" s="191" t="s">
        <v>52</v>
      </c>
      <c r="F133" s="191" t="s">
        <v>53</v>
      </c>
      <c r="G133" s="191" t="s">
        <v>54</v>
      </c>
      <c r="H133" s="191" t="s">
        <v>55</v>
      </c>
      <c r="I133" s="191" t="s">
        <v>56</v>
      </c>
      <c r="J133" s="191" t="s">
        <v>57</v>
      </c>
      <c r="K133" s="191" t="s">
        <v>58</v>
      </c>
      <c r="L133" s="191" t="s">
        <v>59</v>
      </c>
      <c r="M133" s="191" t="s">
        <v>60</v>
      </c>
      <c r="N133" s="191" t="s">
        <v>61</v>
      </c>
      <c r="O133" s="191" t="s">
        <v>62</v>
      </c>
      <c r="P133" s="191" t="s">
        <v>63</v>
      </c>
      <c r="Q133" s="191" t="s">
        <v>64</v>
      </c>
      <c r="R133" s="191" t="s">
        <v>65</v>
      </c>
      <c r="S133" s="191" t="s">
        <v>66</v>
      </c>
      <c r="T133" s="191" t="s">
        <v>67</v>
      </c>
      <c r="U133" s="191" t="s">
        <v>68</v>
      </c>
      <c r="V133" s="191" t="s">
        <v>69</v>
      </c>
      <c r="W133" s="191" t="s">
        <v>70</v>
      </c>
      <c r="X133" s="191" t="s">
        <v>71</v>
      </c>
      <c r="Y133" s="191" t="s">
        <v>72</v>
      </c>
      <c r="Z133" s="191" t="s">
        <v>73</v>
      </c>
      <c r="AA133" s="191" t="s">
        <v>74</v>
      </c>
      <c r="AB133" s="191" t="s">
        <v>75</v>
      </c>
    </row>
    <row r="134" spans="1:28">
      <c r="A134" s="134">
        <v>19</v>
      </c>
      <c r="B134" s="245" t="s">
        <v>262</v>
      </c>
      <c r="C134" s="156"/>
      <c r="D134" s="269"/>
      <c r="E134" s="195">
        <f t="shared" ref="E134:AB134" si="9">E78+E122+E124</f>
        <v>1246241</v>
      </c>
      <c r="F134" s="195">
        <f t="shared" si="9"/>
        <v>1323818</v>
      </c>
      <c r="G134" s="292">
        <f t="shared" si="9"/>
        <v>1574689.857951707</v>
      </c>
      <c r="H134" s="292">
        <f t="shared" si="9"/>
        <v>1339515.7164739626</v>
      </c>
      <c r="I134" s="292">
        <f t="shared" si="9"/>
        <v>1372759.5755664818</v>
      </c>
      <c r="J134" s="292">
        <f t="shared" si="9"/>
        <v>1189085.4352289797</v>
      </c>
      <c r="K134" s="292">
        <f t="shared" si="9"/>
        <v>1332009.2954611718</v>
      </c>
      <c r="L134" s="292">
        <f t="shared" si="9"/>
        <v>1290631.1562627731</v>
      </c>
      <c r="M134" s="292">
        <f t="shared" si="9"/>
        <v>1404174.0176334996</v>
      </c>
      <c r="N134" s="292">
        <f t="shared" si="9"/>
        <v>1662793.8795730665</v>
      </c>
      <c r="O134" s="292">
        <f t="shared" si="9"/>
        <v>1559223.74208119</v>
      </c>
      <c r="P134" s="292">
        <f t="shared" si="9"/>
        <v>1458707.9889045856</v>
      </c>
      <c r="Q134" s="292">
        <f t="shared" si="9"/>
        <v>1519783.8525489699</v>
      </c>
      <c r="R134" s="292">
        <f t="shared" si="9"/>
        <v>1997340.0167610603</v>
      </c>
      <c r="S134" s="292">
        <f t="shared" si="9"/>
        <v>2413237.4496218357</v>
      </c>
      <c r="T134" s="292">
        <f t="shared" si="9"/>
        <v>2376241.2702093418</v>
      </c>
      <c r="U134" s="292">
        <f t="shared" si="9"/>
        <v>1886925.4415874979</v>
      </c>
      <c r="V134" s="292">
        <f t="shared" si="9"/>
        <v>1854498.9270049024</v>
      </c>
      <c r="W134" s="292">
        <f t="shared" si="9"/>
        <v>1601800.6898939079</v>
      </c>
      <c r="X134" s="292">
        <f t="shared" si="9"/>
        <v>1622083.6938697053</v>
      </c>
      <c r="Y134" s="292">
        <f t="shared" si="9"/>
        <v>2335391.9027294083</v>
      </c>
      <c r="Z134" s="292">
        <f t="shared" si="9"/>
        <v>2321245.2804511422</v>
      </c>
      <c r="AA134" s="292">
        <f t="shared" si="9"/>
        <v>2062081.7911931432</v>
      </c>
      <c r="AB134" s="292">
        <f t="shared" si="9"/>
        <v>2061286.3992928523</v>
      </c>
    </row>
    <row r="135" spans="1:28" s="129" customFormat="1">
      <c r="A135" s="134" t="s">
        <v>263</v>
      </c>
      <c r="B135" s="102" t="s">
        <v>264</v>
      </c>
      <c r="C135" s="156"/>
      <c r="D135" s="269"/>
      <c r="E135" s="195">
        <f t="shared" ref="E135:AB135" si="10">E75</f>
        <v>0</v>
      </c>
      <c r="F135" s="195">
        <f t="shared" si="10"/>
        <v>0</v>
      </c>
      <c r="G135" s="292">
        <f t="shared" si="10"/>
        <v>0</v>
      </c>
      <c r="H135" s="292">
        <f t="shared" si="10"/>
        <v>0</v>
      </c>
      <c r="I135" s="292">
        <f t="shared" si="10"/>
        <v>0</v>
      </c>
      <c r="J135" s="292">
        <f t="shared" si="10"/>
        <v>0</v>
      </c>
      <c r="K135" s="292">
        <f t="shared" si="10"/>
        <v>0</v>
      </c>
      <c r="L135" s="292">
        <f t="shared" si="10"/>
        <v>0</v>
      </c>
      <c r="M135" s="292">
        <f t="shared" si="10"/>
        <v>0</v>
      </c>
      <c r="N135" s="292">
        <f t="shared" si="10"/>
        <v>0</v>
      </c>
      <c r="O135" s="292">
        <f t="shared" si="10"/>
        <v>0</v>
      </c>
      <c r="P135" s="292">
        <f t="shared" si="10"/>
        <v>0</v>
      </c>
      <c r="Q135" s="292">
        <f t="shared" si="10"/>
        <v>0</v>
      </c>
      <c r="R135" s="292">
        <f t="shared" si="10"/>
        <v>0</v>
      </c>
      <c r="S135" s="292">
        <f t="shared" si="10"/>
        <v>0</v>
      </c>
      <c r="T135" s="292">
        <f t="shared" si="10"/>
        <v>0</v>
      </c>
      <c r="U135" s="292">
        <f t="shared" si="10"/>
        <v>0</v>
      </c>
      <c r="V135" s="292">
        <f t="shared" si="10"/>
        <v>0</v>
      </c>
      <c r="W135" s="292">
        <f t="shared" si="10"/>
        <v>0</v>
      </c>
      <c r="X135" s="292">
        <f t="shared" si="10"/>
        <v>0</v>
      </c>
      <c r="Y135" s="292">
        <f t="shared" si="10"/>
        <v>0</v>
      </c>
      <c r="Z135" s="292">
        <f t="shared" si="10"/>
        <v>0</v>
      </c>
      <c r="AA135" s="292">
        <f t="shared" si="10"/>
        <v>0</v>
      </c>
      <c r="AB135" s="292">
        <f t="shared" si="10"/>
        <v>0</v>
      </c>
    </row>
    <row r="136" spans="1:28" s="129" customFormat="1">
      <c r="A136" s="134">
        <v>20</v>
      </c>
      <c r="B136" s="245" t="s">
        <v>265</v>
      </c>
      <c r="C136" s="156"/>
      <c r="D136" s="269"/>
      <c r="E136" s="195">
        <f t="shared" ref="E136:AB136" si="11">E129-E130</f>
        <v>-25000</v>
      </c>
      <c r="F136" s="195">
        <f t="shared" si="11"/>
        <v>-372011</v>
      </c>
      <c r="G136" s="292">
        <f t="shared" si="11"/>
        <v>-100000</v>
      </c>
      <c r="H136" s="292">
        <f t="shared" si="11"/>
        <v>-50000</v>
      </c>
      <c r="I136" s="292">
        <f t="shared" si="11"/>
        <v>0</v>
      </c>
      <c r="J136" s="292">
        <f t="shared" si="11"/>
        <v>0</v>
      </c>
      <c r="K136" s="292">
        <f t="shared" si="11"/>
        <v>0</v>
      </c>
      <c r="L136" s="292">
        <f t="shared" si="11"/>
        <v>0</v>
      </c>
      <c r="M136" s="292">
        <f t="shared" si="11"/>
        <v>0</v>
      </c>
      <c r="N136" s="292">
        <f t="shared" si="11"/>
        <v>0</v>
      </c>
      <c r="O136" s="292">
        <f t="shared" si="11"/>
        <v>0</v>
      </c>
      <c r="P136" s="292">
        <f t="shared" si="11"/>
        <v>0</v>
      </c>
      <c r="Q136" s="292">
        <f t="shared" si="11"/>
        <v>0</v>
      </c>
      <c r="R136" s="292">
        <f t="shared" si="11"/>
        <v>0</v>
      </c>
      <c r="S136" s="292">
        <f t="shared" si="11"/>
        <v>0</v>
      </c>
      <c r="T136" s="292">
        <f t="shared" si="11"/>
        <v>0</v>
      </c>
      <c r="U136" s="292">
        <f t="shared" si="11"/>
        <v>0</v>
      </c>
      <c r="V136" s="292">
        <f t="shared" si="11"/>
        <v>0</v>
      </c>
      <c r="W136" s="292">
        <f t="shared" si="11"/>
        <v>0</v>
      </c>
      <c r="X136" s="292">
        <f t="shared" si="11"/>
        <v>0</v>
      </c>
      <c r="Y136" s="292">
        <f t="shared" si="11"/>
        <v>0</v>
      </c>
      <c r="Z136" s="292">
        <f t="shared" si="11"/>
        <v>0</v>
      </c>
      <c r="AA136" s="292">
        <f t="shared" si="11"/>
        <v>0</v>
      </c>
      <c r="AB136" s="292">
        <f t="shared" si="11"/>
        <v>0</v>
      </c>
    </row>
    <row r="137" spans="1:28">
      <c r="A137" s="141">
        <v>21</v>
      </c>
      <c r="B137" s="245" t="s">
        <v>266</v>
      </c>
      <c r="C137" s="156"/>
      <c r="D137" s="223"/>
      <c r="E137" s="195">
        <f t="shared" ref="E137:AB137" si="12">E134-E135+E136</f>
        <v>1221241</v>
      </c>
      <c r="F137" s="195">
        <f t="shared" si="12"/>
        <v>951807</v>
      </c>
      <c r="G137" s="292">
        <f t="shared" si="12"/>
        <v>1474689.857951707</v>
      </c>
      <c r="H137" s="292">
        <f t="shared" si="12"/>
        <v>1289515.7164739626</v>
      </c>
      <c r="I137" s="292">
        <f t="shared" si="12"/>
        <v>1372759.5755664818</v>
      </c>
      <c r="J137" s="292">
        <f t="shared" si="12"/>
        <v>1189085.4352289797</v>
      </c>
      <c r="K137" s="292">
        <f t="shared" si="12"/>
        <v>1332009.2954611718</v>
      </c>
      <c r="L137" s="292">
        <f t="shared" si="12"/>
        <v>1290631.1562627731</v>
      </c>
      <c r="M137" s="292">
        <f t="shared" si="12"/>
        <v>1404174.0176334996</v>
      </c>
      <c r="N137" s="292">
        <f t="shared" si="12"/>
        <v>1662793.8795730665</v>
      </c>
      <c r="O137" s="292">
        <f t="shared" si="12"/>
        <v>1559223.74208119</v>
      </c>
      <c r="P137" s="292">
        <f t="shared" si="12"/>
        <v>1458707.9889045856</v>
      </c>
      <c r="Q137" s="292">
        <f t="shared" si="12"/>
        <v>1519783.8525489699</v>
      </c>
      <c r="R137" s="292">
        <f t="shared" si="12"/>
        <v>1997340.0167610603</v>
      </c>
      <c r="S137" s="292">
        <f t="shared" si="12"/>
        <v>2413237.4496218357</v>
      </c>
      <c r="T137" s="292">
        <f t="shared" si="12"/>
        <v>2376241.2702093418</v>
      </c>
      <c r="U137" s="292">
        <f t="shared" si="12"/>
        <v>1886925.4415874979</v>
      </c>
      <c r="V137" s="292">
        <f t="shared" si="12"/>
        <v>1854498.9270049024</v>
      </c>
      <c r="W137" s="292">
        <f t="shared" si="12"/>
        <v>1601800.6898939079</v>
      </c>
      <c r="X137" s="292">
        <f t="shared" si="12"/>
        <v>1622083.6938697053</v>
      </c>
      <c r="Y137" s="292">
        <f t="shared" si="12"/>
        <v>2335391.9027294083</v>
      </c>
      <c r="Z137" s="292">
        <f t="shared" si="12"/>
        <v>2321245.2804511422</v>
      </c>
      <c r="AA137" s="292">
        <f t="shared" si="12"/>
        <v>2062081.7911931432</v>
      </c>
      <c r="AB137" s="292">
        <f t="shared" si="12"/>
        <v>2061286.3992928523</v>
      </c>
    </row>
    <row r="138" spans="1:28">
      <c r="A138" s="134">
        <v>22</v>
      </c>
      <c r="B138" s="245" t="s">
        <v>267</v>
      </c>
      <c r="C138" s="156"/>
      <c r="D138" s="223"/>
      <c r="E138" s="195">
        <f t="shared" ref="E138:AB138" si="13">E17</f>
        <v>890564</v>
      </c>
      <c r="F138" s="195">
        <f t="shared" si="13"/>
        <v>927405</v>
      </c>
      <c r="G138" s="148">
        <f t="shared" si="13"/>
        <v>984153</v>
      </c>
      <c r="H138" s="148">
        <f t="shared" si="13"/>
        <v>1053784</v>
      </c>
      <c r="I138" s="148">
        <f t="shared" si="13"/>
        <v>1117409</v>
      </c>
      <c r="J138" s="148">
        <f t="shared" si="13"/>
        <v>1163807</v>
      </c>
      <c r="K138" s="148">
        <f t="shared" si="13"/>
        <v>1212142</v>
      </c>
      <c r="L138" s="148">
        <f t="shared" si="13"/>
        <v>1256668</v>
      </c>
      <c r="M138" s="148">
        <f t="shared" si="13"/>
        <v>1289720</v>
      </c>
      <c r="N138" s="148">
        <f t="shared" si="13"/>
        <v>1324311</v>
      </c>
      <c r="O138" s="148">
        <f t="shared" si="13"/>
        <v>1353096</v>
      </c>
      <c r="P138" s="148">
        <f t="shared" si="13"/>
        <v>1430875</v>
      </c>
      <c r="Q138" s="148">
        <f t="shared" si="13"/>
        <v>1478551</v>
      </c>
      <c r="R138" s="148">
        <f t="shared" si="13"/>
        <v>1493357</v>
      </c>
      <c r="S138" s="148">
        <f t="shared" si="13"/>
        <v>1508311</v>
      </c>
      <c r="T138" s="148">
        <f t="shared" si="13"/>
        <v>1523415</v>
      </c>
      <c r="U138" s="148">
        <f t="shared" si="13"/>
        <v>1538670</v>
      </c>
      <c r="V138" s="148">
        <f t="shared" si="13"/>
        <v>1554077</v>
      </c>
      <c r="W138" s="148">
        <f t="shared" si="13"/>
        <v>1569639</v>
      </c>
      <c r="X138" s="148">
        <f t="shared" si="13"/>
        <v>1585356</v>
      </c>
      <c r="Y138" s="148">
        <f t="shared" si="13"/>
        <v>1601230</v>
      </c>
      <c r="Z138" s="148">
        <f t="shared" si="13"/>
        <v>1617263</v>
      </c>
      <c r="AA138" s="148">
        <f t="shared" si="13"/>
        <v>1633456</v>
      </c>
      <c r="AB138" s="148">
        <f t="shared" si="13"/>
        <v>1649811</v>
      </c>
    </row>
    <row r="139" spans="1:28">
      <c r="A139" s="134">
        <v>23</v>
      </c>
      <c r="B139" s="245" t="s">
        <v>268</v>
      </c>
      <c r="C139" s="156"/>
      <c r="D139" s="269"/>
      <c r="E139" s="195">
        <f t="shared" ref="E139:AB139" si="14">E137-E138</f>
        <v>330677</v>
      </c>
      <c r="F139" s="195">
        <f t="shared" si="14"/>
        <v>24402</v>
      </c>
      <c r="G139" s="148">
        <f t="shared" si="14"/>
        <v>490536.85795170697</v>
      </c>
      <c r="H139" s="148">
        <f t="shared" si="14"/>
        <v>235731.71647396265</v>
      </c>
      <c r="I139" s="148">
        <f t="shared" si="14"/>
        <v>255350.5755664818</v>
      </c>
      <c r="J139" s="148">
        <f t="shared" si="14"/>
        <v>25278.435228979681</v>
      </c>
      <c r="K139" s="148">
        <f t="shared" si="14"/>
        <v>119867.29546117177</v>
      </c>
      <c r="L139" s="148">
        <f t="shared" si="14"/>
        <v>33963.156262773089</v>
      </c>
      <c r="M139" s="148">
        <f t="shared" si="14"/>
        <v>114454.01763349958</v>
      </c>
      <c r="N139" s="148">
        <f t="shared" si="14"/>
        <v>338482.87957306649</v>
      </c>
      <c r="O139" s="148">
        <f t="shared" si="14"/>
        <v>206127.74208118999</v>
      </c>
      <c r="P139" s="148">
        <f t="shared" si="14"/>
        <v>27832.988904585596</v>
      </c>
      <c r="Q139" s="148">
        <f t="shared" si="14"/>
        <v>41232.85254896991</v>
      </c>
      <c r="R139" s="148">
        <f t="shared" si="14"/>
        <v>503983.01676106034</v>
      </c>
      <c r="S139" s="148">
        <f t="shared" si="14"/>
        <v>904926.44962183572</v>
      </c>
      <c r="T139" s="148">
        <f t="shared" si="14"/>
        <v>852826.27020934178</v>
      </c>
      <c r="U139" s="148">
        <f t="shared" si="14"/>
        <v>348255.44158749795</v>
      </c>
      <c r="V139" s="148">
        <f t="shared" si="14"/>
        <v>300421.92700490239</v>
      </c>
      <c r="W139" s="148">
        <f t="shared" si="14"/>
        <v>32161.689893907867</v>
      </c>
      <c r="X139" s="148">
        <f t="shared" si="14"/>
        <v>36727.693869705312</v>
      </c>
      <c r="Y139" s="148">
        <f t="shared" si="14"/>
        <v>734161.90272940835</v>
      </c>
      <c r="Z139" s="148">
        <f t="shared" si="14"/>
        <v>703982.28045114223</v>
      </c>
      <c r="AA139" s="148">
        <f t="shared" si="14"/>
        <v>428625.79119314323</v>
      </c>
      <c r="AB139" s="148">
        <f t="shared" si="14"/>
        <v>411475.39929285226</v>
      </c>
    </row>
    <row r="140" spans="1:28" s="2" customFormat="1">
      <c r="A140" s="135"/>
      <c r="B140" s="131"/>
      <c r="C140" s="131"/>
      <c r="D140" s="131"/>
      <c r="E140" s="130"/>
      <c r="F140" s="130"/>
      <c r="G140" s="130"/>
      <c r="H140" s="130"/>
      <c r="I140" s="130"/>
      <c r="J140" s="130"/>
      <c r="K140" s="130"/>
      <c r="L140" s="130"/>
      <c r="M140" s="130"/>
      <c r="N140" s="130"/>
      <c r="O140" s="130"/>
      <c r="P140" s="129"/>
      <c r="Q140" s="129"/>
      <c r="R140" s="129"/>
    </row>
    <row r="141" spans="1:28">
      <c r="A141" s="134"/>
      <c r="B141" s="131"/>
      <c r="C141" s="131"/>
      <c r="D141" s="131"/>
      <c r="E141" s="130"/>
      <c r="F141" s="130"/>
      <c r="G141" s="130"/>
      <c r="H141" s="130"/>
      <c r="I141" s="130"/>
      <c r="J141" s="130"/>
      <c r="K141" s="130"/>
      <c r="L141" s="130"/>
      <c r="M141" s="130"/>
      <c r="N141" s="130"/>
      <c r="O141" s="130"/>
      <c r="P141" s="129"/>
      <c r="Q141" s="129"/>
      <c r="R141" s="129"/>
      <c r="S141" s="129"/>
      <c r="T141" s="129"/>
      <c r="U141" s="129"/>
      <c r="V141" s="129"/>
      <c r="W141" s="129"/>
      <c r="X141" s="129"/>
      <c r="Y141" s="129"/>
      <c r="Z141" s="129"/>
      <c r="AA141" s="129"/>
      <c r="AB141" s="129"/>
    </row>
    <row r="142" spans="1:28">
      <c r="A142" s="134"/>
      <c r="B142" s="131"/>
      <c r="C142" s="131"/>
      <c r="D142" s="131"/>
      <c r="E142" s="130"/>
      <c r="F142" s="130"/>
      <c r="G142" s="130"/>
      <c r="H142" s="130"/>
      <c r="I142" s="130"/>
      <c r="J142" s="130"/>
      <c r="K142" s="130"/>
      <c r="L142" s="130"/>
      <c r="M142" s="130"/>
      <c r="N142" s="130"/>
      <c r="O142" s="130"/>
      <c r="P142" s="129"/>
      <c r="Q142" s="129"/>
      <c r="R142" s="129"/>
      <c r="S142" s="129"/>
      <c r="T142" s="129"/>
      <c r="U142" s="129"/>
      <c r="V142" s="129"/>
      <c r="W142" s="129"/>
      <c r="X142" s="129"/>
      <c r="Y142" s="129"/>
      <c r="Z142" s="129"/>
      <c r="AA142" s="129"/>
      <c r="AB142" s="129"/>
    </row>
    <row r="143" spans="1:28">
      <c r="A143" s="134"/>
      <c r="B143" s="131"/>
      <c r="C143" s="131"/>
      <c r="D143" s="131"/>
      <c r="E143" s="130"/>
      <c r="F143" s="130"/>
      <c r="G143" s="130"/>
      <c r="H143" s="130"/>
      <c r="I143" s="130"/>
      <c r="J143" s="130"/>
      <c r="K143" s="130"/>
      <c r="L143" s="130"/>
      <c r="M143" s="130"/>
      <c r="N143" s="130"/>
      <c r="O143" s="130"/>
      <c r="P143" s="129"/>
      <c r="Q143" s="129"/>
      <c r="R143" s="129"/>
      <c r="S143" s="129"/>
      <c r="T143" s="129"/>
      <c r="U143" s="129"/>
      <c r="V143" s="129"/>
      <c r="W143" s="129"/>
      <c r="X143" s="129"/>
      <c r="Y143" s="129"/>
      <c r="Z143" s="129"/>
      <c r="AA143" s="129"/>
      <c r="AB143" s="129"/>
    </row>
    <row r="144" spans="1:28">
      <c r="A144" s="134"/>
      <c r="B144" s="131"/>
      <c r="C144" s="131"/>
      <c r="D144" s="131"/>
      <c r="E144" s="130"/>
      <c r="F144" s="130"/>
      <c r="G144" s="130"/>
      <c r="H144" s="130"/>
      <c r="I144" s="130"/>
      <c r="J144" s="130"/>
      <c r="K144" s="130"/>
      <c r="L144" s="130"/>
      <c r="M144" s="130"/>
      <c r="N144" s="130"/>
      <c r="O144" s="130"/>
      <c r="P144" s="129"/>
      <c r="Q144" s="129"/>
      <c r="R144" s="129"/>
      <c r="S144" s="129"/>
      <c r="T144" s="129"/>
      <c r="U144" s="129"/>
      <c r="V144" s="129"/>
      <c r="W144" s="129"/>
      <c r="X144" s="129"/>
      <c r="Y144" s="129"/>
      <c r="Z144" s="129"/>
      <c r="AA144" s="129"/>
      <c r="AB144" s="129"/>
    </row>
    <row r="145" spans="1:1">
      <c r="A145" s="134"/>
    </row>
    <row r="146" spans="1:1">
      <c r="A146" s="134"/>
    </row>
    <row r="147" spans="1:1">
      <c r="A147" s="134"/>
    </row>
    <row r="148" spans="1:1">
      <c r="A148" s="134"/>
    </row>
    <row r="149" spans="1:1">
      <c r="A149" s="134"/>
    </row>
    <row r="150" spans="1:1">
      <c r="A150" s="134"/>
    </row>
  </sheetData>
  <dataConsolidate/>
  <mergeCells count="1">
    <mergeCell ref="E9:F9"/>
  </mergeCells>
  <phoneticPr fontId="4" type="noConversion"/>
  <printOptions horizontalCentered="1"/>
  <pageMargins left="0.44" right="0.5" top="0.52" bottom="0.42" header="0.52" footer="0.4"/>
  <pageSetup scale="2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AB168"/>
  <sheetViews>
    <sheetView showGridLines="0" view="pageBreakPreview" zoomScale="80" zoomScaleNormal="55" zoomScaleSheetLayoutView="80" workbookViewId="0">
      <selection activeCell="J8" sqref="J8:N8"/>
    </sheetView>
  </sheetViews>
  <sheetFormatPr defaultColWidth="9" defaultRowHeight="15.75"/>
  <cols>
    <col min="1" max="1" width="9" style="79"/>
    <col min="2" max="2" width="67.25" style="29" customWidth="1"/>
    <col min="3" max="3" width="15" style="29" customWidth="1"/>
    <col min="4" max="4" width="19.125" style="29" customWidth="1"/>
    <col min="5" max="15" width="9.625" style="5" customWidth="1"/>
    <col min="16" max="28" width="9.625" style="1" customWidth="1"/>
    <col min="29" max="131" width="7.125" style="1" customWidth="1"/>
    <col min="132" max="16384" width="9" style="1"/>
  </cols>
  <sheetData>
    <row r="1" spans="1:28" s="2" customFormat="1">
      <c r="A1" s="455"/>
      <c r="B1" s="133" t="s">
        <v>7</v>
      </c>
      <c r="C1" s="133"/>
      <c r="D1" s="132"/>
      <c r="E1" s="4"/>
      <c r="F1" s="4"/>
      <c r="G1" s="4"/>
      <c r="H1" s="4"/>
      <c r="I1" s="4"/>
      <c r="J1" s="4"/>
      <c r="K1" s="4"/>
      <c r="L1" s="4"/>
      <c r="M1" s="4"/>
      <c r="N1" s="4"/>
    </row>
    <row r="2" spans="1:28" s="2" customFormat="1">
      <c r="A2" s="455"/>
      <c r="B2" s="133" t="s">
        <v>8</v>
      </c>
      <c r="C2" s="133"/>
      <c r="D2" s="132"/>
      <c r="E2" s="4"/>
      <c r="F2" s="4"/>
      <c r="G2" s="4"/>
      <c r="H2" s="4"/>
      <c r="I2" s="4"/>
      <c r="J2" s="4"/>
      <c r="K2" s="4"/>
      <c r="L2" s="4"/>
      <c r="M2" s="4"/>
      <c r="N2" s="4"/>
    </row>
    <row r="3" spans="1:28" s="3" customFormat="1">
      <c r="A3" s="455"/>
      <c r="B3" s="68" t="s">
        <v>9</v>
      </c>
      <c r="C3" s="19"/>
      <c r="D3" s="15"/>
    </row>
    <row r="4" spans="1:28" s="3" customFormat="1">
      <c r="A4" s="455"/>
      <c r="B4" s="23" t="s">
        <v>269</v>
      </c>
      <c r="C4" s="19"/>
      <c r="D4" s="14"/>
    </row>
    <row r="5" spans="1:28" s="3" customFormat="1">
      <c r="A5" s="455"/>
      <c r="B5" s="136" t="s">
        <v>270</v>
      </c>
      <c r="C5" s="19"/>
      <c r="D5" s="14"/>
    </row>
    <row r="6" spans="1:28" s="3" customFormat="1">
      <c r="A6" s="455"/>
      <c r="B6" s="14"/>
      <c r="D6" s="14"/>
    </row>
    <row r="7" spans="1:28" s="3" customFormat="1" ht="15.75" customHeight="1">
      <c r="A7" s="455"/>
      <c r="B7" s="77" t="s">
        <v>47</v>
      </c>
      <c r="C7" s="132"/>
      <c r="D7" s="132"/>
      <c r="E7" s="11"/>
      <c r="F7" s="11"/>
      <c r="G7" s="11"/>
      <c r="I7" s="8"/>
      <c r="J7" s="6"/>
      <c r="K7" s="6"/>
      <c r="L7" s="6"/>
      <c r="M7" s="6"/>
      <c r="N7" s="6"/>
      <c r="O7" s="6"/>
    </row>
    <row r="8" spans="1:28" s="3" customFormat="1">
      <c r="A8" s="455"/>
      <c r="B8" s="133"/>
      <c r="C8" s="12"/>
      <c r="D8" s="133"/>
      <c r="E8" s="34"/>
      <c r="F8" s="34"/>
      <c r="G8" s="34"/>
      <c r="H8" s="34"/>
      <c r="I8" s="34"/>
      <c r="J8" s="456"/>
      <c r="K8" s="457"/>
      <c r="L8" s="457"/>
      <c r="M8" s="457"/>
      <c r="N8" s="457"/>
      <c r="O8" s="35"/>
      <c r="P8" s="36"/>
      <c r="Q8" s="36"/>
      <c r="R8" s="36"/>
    </row>
    <row r="9" spans="1:28" s="3" customFormat="1">
      <c r="A9" s="455"/>
      <c r="B9" s="12"/>
      <c r="C9" s="12"/>
      <c r="D9" s="133"/>
      <c r="E9" s="46" t="s">
        <v>271</v>
      </c>
      <c r="F9" s="46"/>
      <c r="G9" s="37"/>
      <c r="H9" s="38"/>
      <c r="I9" s="38"/>
      <c r="J9" s="39"/>
      <c r="K9" s="40"/>
      <c r="L9" s="40"/>
      <c r="M9" s="40"/>
      <c r="N9" s="40"/>
      <c r="O9" s="35"/>
      <c r="P9" s="36"/>
      <c r="Q9" s="36"/>
      <c r="R9" s="36"/>
    </row>
    <row r="10" spans="1:28" ht="15.75" customHeight="1">
      <c r="B10" s="139" t="s">
        <v>272</v>
      </c>
      <c r="C10" s="25"/>
      <c r="D10" s="43"/>
      <c r="E10" s="46" t="s">
        <v>273</v>
      </c>
      <c r="F10" s="46"/>
      <c r="G10" s="44"/>
      <c r="H10" s="44"/>
      <c r="I10" s="44"/>
      <c r="J10" s="44"/>
      <c r="K10" s="44"/>
      <c r="L10" s="44"/>
      <c r="M10" s="44"/>
      <c r="N10" s="44"/>
      <c r="O10" s="44"/>
      <c r="P10" s="44"/>
      <c r="Q10" s="44"/>
      <c r="R10" s="44"/>
      <c r="S10" s="129"/>
      <c r="T10" s="129"/>
      <c r="U10" s="129"/>
      <c r="V10" s="129"/>
      <c r="W10" s="129"/>
      <c r="X10" s="129"/>
      <c r="Y10" s="129"/>
      <c r="Z10" s="129"/>
      <c r="AA10" s="129"/>
      <c r="AB10" s="129"/>
    </row>
    <row r="11" spans="1:28" ht="15.75" customHeight="1">
      <c r="B11" s="24" t="s">
        <v>274</v>
      </c>
      <c r="C11" s="26"/>
      <c r="D11" s="45"/>
      <c r="E11" s="130"/>
      <c r="F11" s="130"/>
      <c r="G11" s="46"/>
      <c r="H11" s="46"/>
      <c r="I11" s="46"/>
      <c r="J11" s="46"/>
      <c r="K11" s="46"/>
      <c r="L11" s="46"/>
      <c r="M11" s="46"/>
      <c r="N11" s="46"/>
      <c r="O11" s="47"/>
      <c r="P11" s="47"/>
      <c r="Q11" s="47"/>
      <c r="R11" s="47"/>
      <c r="S11" s="129"/>
      <c r="T11" s="129"/>
      <c r="U11" s="129"/>
      <c r="V11" s="129"/>
      <c r="W11" s="129"/>
      <c r="X11" s="129"/>
      <c r="Y11" s="129"/>
      <c r="Z11" s="129"/>
      <c r="AA11" s="129"/>
      <c r="AB11" s="129"/>
    </row>
    <row r="12" spans="1:28">
      <c r="A12" s="134"/>
      <c r="B12" s="28" t="s">
        <v>91</v>
      </c>
      <c r="C12" s="43"/>
      <c r="D12" s="220" t="s">
        <v>275</v>
      </c>
      <c r="E12" s="191" t="s">
        <v>52</v>
      </c>
      <c r="F12" s="191" t="s">
        <v>53</v>
      </c>
      <c r="G12" s="191" t="s">
        <v>54</v>
      </c>
      <c r="H12" s="191" t="s">
        <v>55</v>
      </c>
      <c r="I12" s="191" t="s">
        <v>56</v>
      </c>
      <c r="J12" s="191" t="s">
        <v>57</v>
      </c>
      <c r="K12" s="191" t="s">
        <v>58</v>
      </c>
      <c r="L12" s="191" t="s">
        <v>59</v>
      </c>
      <c r="M12" s="191" t="s">
        <v>60</v>
      </c>
      <c r="N12" s="191" t="s">
        <v>61</v>
      </c>
      <c r="O12" s="191" t="s">
        <v>62</v>
      </c>
      <c r="P12" s="191" t="s">
        <v>63</v>
      </c>
      <c r="Q12" s="191" t="s">
        <v>64</v>
      </c>
      <c r="R12" s="191" t="s">
        <v>65</v>
      </c>
      <c r="S12" s="191" t="s">
        <v>66</v>
      </c>
      <c r="T12" s="191" t="s">
        <v>67</v>
      </c>
      <c r="U12" s="191" t="s">
        <v>68</v>
      </c>
      <c r="V12" s="191" t="s">
        <v>69</v>
      </c>
      <c r="W12" s="191" t="s">
        <v>70</v>
      </c>
      <c r="X12" s="191" t="s">
        <v>71</v>
      </c>
      <c r="Y12" s="191" t="s">
        <v>72</v>
      </c>
      <c r="Z12" s="191" t="s">
        <v>73</v>
      </c>
      <c r="AA12" s="191" t="s">
        <v>74</v>
      </c>
      <c r="AB12" s="191" t="s">
        <v>75</v>
      </c>
    </row>
    <row r="13" spans="1:28">
      <c r="A13" s="134" t="s">
        <v>276</v>
      </c>
      <c r="B13" s="352" t="s">
        <v>94</v>
      </c>
      <c r="C13" s="293"/>
      <c r="D13" s="294">
        <v>0</v>
      </c>
      <c r="E13" s="295">
        <v>0</v>
      </c>
      <c r="F13" s="295">
        <v>0</v>
      </c>
      <c r="G13" s="364">
        <v>0</v>
      </c>
      <c r="H13" s="364">
        <v>0</v>
      </c>
      <c r="I13" s="364">
        <v>0</v>
      </c>
      <c r="J13" s="364">
        <v>0</v>
      </c>
      <c r="K13" s="364">
        <v>0</v>
      </c>
      <c r="L13" s="364">
        <v>0</v>
      </c>
      <c r="M13" s="364">
        <v>0</v>
      </c>
      <c r="N13" s="364">
        <v>0</v>
      </c>
      <c r="O13" s="364">
        <v>0</v>
      </c>
      <c r="P13" s="364">
        <v>0</v>
      </c>
      <c r="Q13" s="364">
        <v>0</v>
      </c>
      <c r="R13" s="364">
        <v>0</v>
      </c>
      <c r="S13" s="364">
        <v>0</v>
      </c>
      <c r="T13" s="364">
        <v>0</v>
      </c>
      <c r="U13" s="364">
        <v>0</v>
      </c>
      <c r="V13" s="364">
        <v>0</v>
      </c>
      <c r="W13" s="364">
        <v>0</v>
      </c>
      <c r="X13" s="364">
        <v>0</v>
      </c>
      <c r="Y13" s="364">
        <v>0</v>
      </c>
      <c r="Z13" s="364">
        <v>0</v>
      </c>
      <c r="AA13" s="364">
        <v>0</v>
      </c>
      <c r="AB13" s="364">
        <v>0</v>
      </c>
    </row>
    <row r="14" spans="1:28">
      <c r="A14" s="134" t="s">
        <v>277</v>
      </c>
      <c r="B14" s="346" t="s">
        <v>97</v>
      </c>
      <c r="C14" s="293"/>
      <c r="D14" s="294">
        <v>0</v>
      </c>
      <c r="E14" s="363">
        <v>0</v>
      </c>
      <c r="F14" s="363">
        <v>0</v>
      </c>
      <c r="G14" s="294">
        <v>0</v>
      </c>
      <c r="H14" s="365">
        <v>0</v>
      </c>
      <c r="I14" s="365">
        <v>0</v>
      </c>
      <c r="J14" s="365">
        <v>0</v>
      </c>
      <c r="K14" s="365">
        <v>0</v>
      </c>
      <c r="L14" s="365">
        <v>0</v>
      </c>
      <c r="M14" s="365">
        <v>0</v>
      </c>
      <c r="N14" s="365">
        <v>0</v>
      </c>
      <c r="O14" s="365">
        <v>0</v>
      </c>
      <c r="P14" s="365">
        <v>0</v>
      </c>
      <c r="Q14" s="365">
        <v>0</v>
      </c>
      <c r="R14" s="365">
        <v>0</v>
      </c>
      <c r="S14" s="365">
        <v>0</v>
      </c>
      <c r="T14" s="365">
        <v>0</v>
      </c>
      <c r="U14" s="365">
        <v>0</v>
      </c>
      <c r="V14" s="365">
        <v>0</v>
      </c>
      <c r="W14" s="365">
        <v>0</v>
      </c>
      <c r="X14" s="365">
        <v>0</v>
      </c>
      <c r="Y14" s="365">
        <v>0</v>
      </c>
      <c r="Z14" s="365">
        <v>0</v>
      </c>
      <c r="AA14" s="365">
        <v>0</v>
      </c>
      <c r="AB14" s="365">
        <v>0</v>
      </c>
    </row>
    <row r="15" spans="1:28">
      <c r="A15" s="134" t="s">
        <v>278</v>
      </c>
      <c r="B15" s="224"/>
      <c r="C15" s="293"/>
      <c r="D15" s="294"/>
      <c r="E15" s="195"/>
      <c r="F15" s="195"/>
      <c r="G15" s="148"/>
      <c r="H15" s="148"/>
      <c r="I15" s="148"/>
      <c r="J15" s="148"/>
      <c r="K15" s="148"/>
      <c r="L15" s="148"/>
      <c r="M15" s="148"/>
      <c r="N15" s="148"/>
      <c r="O15" s="296"/>
      <c r="P15" s="296"/>
      <c r="Q15" s="296"/>
      <c r="R15" s="296"/>
      <c r="S15" s="148"/>
      <c r="T15" s="148"/>
      <c r="U15" s="148"/>
      <c r="V15" s="148"/>
      <c r="W15" s="148"/>
      <c r="X15" s="148"/>
      <c r="Y15" s="296"/>
      <c r="Z15" s="296"/>
      <c r="AA15" s="296"/>
      <c r="AB15" s="296"/>
    </row>
    <row r="16" spans="1:28">
      <c r="A16" s="134" t="s">
        <v>279</v>
      </c>
      <c r="B16" s="221"/>
      <c r="C16" s="293"/>
      <c r="D16" s="294"/>
      <c r="E16" s="295"/>
      <c r="F16" s="295"/>
      <c r="G16" s="294"/>
      <c r="H16" s="294"/>
      <c r="I16" s="294"/>
      <c r="J16" s="294"/>
      <c r="K16" s="294"/>
      <c r="L16" s="294"/>
      <c r="M16" s="294"/>
      <c r="N16" s="294"/>
      <c r="O16" s="296"/>
      <c r="P16" s="296"/>
      <c r="Q16" s="296"/>
      <c r="R16" s="296"/>
      <c r="S16" s="294"/>
      <c r="T16" s="294"/>
      <c r="U16" s="294"/>
      <c r="V16" s="294"/>
      <c r="W16" s="294"/>
      <c r="X16" s="294"/>
      <c r="Y16" s="296"/>
      <c r="Z16" s="296"/>
      <c r="AA16" s="296"/>
      <c r="AB16" s="296"/>
    </row>
    <row r="17" spans="1:28" s="129" customFormat="1">
      <c r="A17" s="134" t="s">
        <v>280</v>
      </c>
      <c r="B17" s="226"/>
      <c r="C17" s="293"/>
      <c r="D17" s="294"/>
      <c r="E17" s="297"/>
      <c r="F17" s="297"/>
      <c r="G17" s="298"/>
      <c r="H17" s="298"/>
      <c r="I17" s="298"/>
      <c r="J17" s="298"/>
      <c r="K17" s="298"/>
      <c r="L17" s="298"/>
      <c r="M17" s="298"/>
      <c r="N17" s="298"/>
      <c r="O17" s="299"/>
      <c r="P17" s="299"/>
      <c r="Q17" s="299"/>
      <c r="R17" s="299"/>
      <c r="S17" s="298"/>
      <c r="T17" s="298"/>
      <c r="U17" s="298"/>
      <c r="V17" s="298"/>
      <c r="W17" s="298"/>
      <c r="X17" s="298"/>
      <c r="Y17" s="299"/>
      <c r="Z17" s="299"/>
      <c r="AA17" s="299"/>
      <c r="AB17" s="299"/>
    </row>
    <row r="18" spans="1:28" s="129" customFormat="1">
      <c r="A18" s="134" t="s">
        <v>281</v>
      </c>
      <c r="B18" s="226"/>
      <c r="C18" s="293"/>
      <c r="D18" s="294"/>
      <c r="E18" s="297"/>
      <c r="F18" s="297"/>
      <c r="G18" s="298"/>
      <c r="H18" s="298"/>
      <c r="I18" s="298"/>
      <c r="J18" s="298"/>
      <c r="K18" s="298"/>
      <c r="L18" s="298"/>
      <c r="M18" s="298"/>
      <c r="N18" s="298"/>
      <c r="O18" s="299"/>
      <c r="P18" s="299"/>
      <c r="Q18" s="299"/>
      <c r="R18" s="299"/>
      <c r="S18" s="298"/>
      <c r="T18" s="298"/>
      <c r="U18" s="298"/>
      <c r="V18" s="298"/>
      <c r="W18" s="298"/>
      <c r="X18" s="298"/>
      <c r="Y18" s="299"/>
      <c r="Z18" s="299"/>
      <c r="AA18" s="299"/>
      <c r="AB18" s="299"/>
    </row>
    <row r="19" spans="1:28" s="129" customFormat="1">
      <c r="A19" s="134" t="s">
        <v>282</v>
      </c>
      <c r="B19" s="226"/>
      <c r="C19" s="293"/>
      <c r="D19" s="294"/>
      <c r="E19" s="297"/>
      <c r="F19" s="297"/>
      <c r="G19" s="298"/>
      <c r="H19" s="298"/>
      <c r="I19" s="298"/>
      <c r="J19" s="298"/>
      <c r="K19" s="298"/>
      <c r="L19" s="298"/>
      <c r="M19" s="298"/>
      <c r="N19" s="298"/>
      <c r="O19" s="299"/>
      <c r="P19" s="299"/>
      <c r="Q19" s="299"/>
      <c r="R19" s="299"/>
      <c r="S19" s="298"/>
      <c r="T19" s="298"/>
      <c r="U19" s="298"/>
      <c r="V19" s="298"/>
      <c r="W19" s="298"/>
      <c r="X19" s="298"/>
      <c r="Y19" s="299"/>
      <c r="Z19" s="299"/>
      <c r="AA19" s="299"/>
      <c r="AB19" s="299"/>
    </row>
    <row r="20" spans="1:28">
      <c r="A20" s="134"/>
      <c r="B20" s="229"/>
      <c r="C20" s="132"/>
      <c r="D20" s="133"/>
      <c r="E20" s="230"/>
      <c r="F20" s="231"/>
      <c r="G20" s="231"/>
      <c r="H20" s="231"/>
      <c r="I20" s="231"/>
      <c r="J20" s="231"/>
      <c r="K20" s="231"/>
      <c r="L20" s="231"/>
      <c r="M20" s="231"/>
      <c r="N20" s="231"/>
      <c r="O20" s="232"/>
      <c r="P20" s="232"/>
      <c r="Q20" s="232"/>
      <c r="R20" s="233"/>
      <c r="S20" s="231"/>
      <c r="T20" s="231"/>
      <c r="U20" s="231"/>
      <c r="V20" s="231"/>
      <c r="W20" s="231"/>
      <c r="X20" s="231"/>
      <c r="Y20" s="232"/>
      <c r="Z20" s="232"/>
      <c r="AA20" s="232"/>
      <c r="AB20" s="233"/>
    </row>
    <row r="21" spans="1:28">
      <c r="A21" s="134"/>
      <c r="B21" s="24" t="s">
        <v>103</v>
      </c>
      <c r="C21" s="27"/>
      <c r="D21" s="24"/>
      <c r="E21" s="56"/>
      <c r="F21" s="57"/>
      <c r="G21" s="57"/>
      <c r="H21" s="57"/>
      <c r="I21" s="57"/>
      <c r="J21" s="57"/>
      <c r="K21" s="57"/>
      <c r="L21" s="57"/>
      <c r="M21" s="57"/>
      <c r="N21" s="57"/>
      <c r="O21" s="54"/>
      <c r="P21" s="54"/>
      <c r="Q21" s="54"/>
      <c r="R21" s="55"/>
      <c r="S21" s="57"/>
      <c r="T21" s="57"/>
      <c r="U21" s="57"/>
      <c r="V21" s="57"/>
      <c r="W21" s="57"/>
      <c r="X21" s="57"/>
      <c r="Y21" s="54"/>
      <c r="Z21" s="54"/>
      <c r="AA21" s="54"/>
      <c r="AB21" s="55"/>
    </row>
    <row r="22" spans="1:28">
      <c r="A22" s="134"/>
      <c r="B22" s="28" t="s">
        <v>104</v>
      </c>
      <c r="C22" s="43"/>
      <c r="D22" s="220" t="s">
        <v>283</v>
      </c>
      <c r="E22" s="191" t="s">
        <v>52</v>
      </c>
      <c r="F22" s="191" t="s">
        <v>53</v>
      </c>
      <c r="G22" s="191" t="s">
        <v>54</v>
      </c>
      <c r="H22" s="191" t="s">
        <v>55</v>
      </c>
      <c r="I22" s="191" t="s">
        <v>56</v>
      </c>
      <c r="J22" s="191" t="s">
        <v>57</v>
      </c>
      <c r="K22" s="191" t="s">
        <v>58</v>
      </c>
      <c r="L22" s="191" t="s">
        <v>59</v>
      </c>
      <c r="M22" s="191" t="s">
        <v>60</v>
      </c>
      <c r="N22" s="191" t="s">
        <v>61</v>
      </c>
      <c r="O22" s="191" t="s">
        <v>62</v>
      </c>
      <c r="P22" s="191" t="s">
        <v>63</v>
      </c>
      <c r="Q22" s="191" t="s">
        <v>64</v>
      </c>
      <c r="R22" s="191" t="s">
        <v>65</v>
      </c>
      <c r="S22" s="191" t="s">
        <v>66</v>
      </c>
      <c r="T22" s="191" t="s">
        <v>67</v>
      </c>
      <c r="U22" s="191" t="s">
        <v>68</v>
      </c>
      <c r="V22" s="191" t="s">
        <v>69</v>
      </c>
      <c r="W22" s="191" t="s">
        <v>70</v>
      </c>
      <c r="X22" s="191" t="s">
        <v>71</v>
      </c>
      <c r="Y22" s="191" t="s">
        <v>72</v>
      </c>
      <c r="Z22" s="191" t="s">
        <v>73</v>
      </c>
      <c r="AA22" s="191" t="s">
        <v>74</v>
      </c>
      <c r="AB22" s="191" t="s">
        <v>75</v>
      </c>
    </row>
    <row r="23" spans="1:28">
      <c r="A23" s="134" t="s">
        <v>284</v>
      </c>
      <c r="B23" s="346" t="s">
        <v>106</v>
      </c>
      <c r="C23" s="293"/>
      <c r="D23" s="294">
        <v>0</v>
      </c>
      <c r="E23" s="295">
        <v>0</v>
      </c>
      <c r="F23" s="295">
        <v>0</v>
      </c>
      <c r="G23" s="364">
        <v>0</v>
      </c>
      <c r="H23" s="364">
        <v>0</v>
      </c>
      <c r="I23" s="364">
        <v>0</v>
      </c>
      <c r="J23" s="364">
        <v>0</v>
      </c>
      <c r="K23" s="364">
        <v>0</v>
      </c>
      <c r="L23" s="364">
        <v>0</v>
      </c>
      <c r="M23" s="364">
        <v>0</v>
      </c>
      <c r="N23" s="364">
        <v>0</v>
      </c>
      <c r="O23" s="364">
        <v>0</v>
      </c>
      <c r="P23" s="364">
        <v>0</v>
      </c>
      <c r="Q23" s="364">
        <v>0</v>
      </c>
      <c r="R23" s="364">
        <v>0</v>
      </c>
      <c r="S23" s="364">
        <v>0</v>
      </c>
      <c r="T23" s="364">
        <v>0</v>
      </c>
      <c r="U23" s="364">
        <v>0</v>
      </c>
      <c r="V23" s="364">
        <v>0</v>
      </c>
      <c r="W23" s="364">
        <v>0</v>
      </c>
      <c r="X23" s="364">
        <v>0</v>
      </c>
      <c r="Y23" s="364">
        <v>0</v>
      </c>
      <c r="Z23" s="364">
        <v>0</v>
      </c>
      <c r="AA23" s="364">
        <v>0</v>
      </c>
      <c r="AB23" s="364">
        <v>0</v>
      </c>
    </row>
    <row r="24" spans="1:28" s="129" customFormat="1">
      <c r="A24" s="134" t="s">
        <v>285</v>
      </c>
      <c r="B24" s="346" t="s">
        <v>108</v>
      </c>
      <c r="C24" s="293"/>
      <c r="D24" s="315">
        <v>0.42799999999999999</v>
      </c>
      <c r="E24" s="295">
        <v>0</v>
      </c>
      <c r="F24" s="295">
        <v>0</v>
      </c>
      <c r="G24" s="364">
        <v>0</v>
      </c>
      <c r="H24" s="364">
        <v>0</v>
      </c>
      <c r="I24" s="364">
        <v>0</v>
      </c>
      <c r="J24" s="364">
        <v>0</v>
      </c>
      <c r="K24" s="364">
        <v>0</v>
      </c>
      <c r="L24" s="364">
        <v>0</v>
      </c>
      <c r="M24" s="364">
        <v>0</v>
      </c>
      <c r="N24" s="364">
        <v>0</v>
      </c>
      <c r="O24" s="364">
        <v>0</v>
      </c>
      <c r="P24" s="364">
        <v>0</v>
      </c>
      <c r="Q24" s="364">
        <v>0</v>
      </c>
      <c r="R24" s="364">
        <v>0</v>
      </c>
      <c r="S24" s="364">
        <v>0</v>
      </c>
      <c r="T24" s="364">
        <v>0</v>
      </c>
      <c r="U24" s="364">
        <v>0</v>
      </c>
      <c r="V24" s="364">
        <v>0</v>
      </c>
      <c r="W24" s="364">
        <v>0</v>
      </c>
      <c r="X24" s="364">
        <v>0</v>
      </c>
      <c r="Y24" s="364">
        <v>0</v>
      </c>
      <c r="Z24" s="364">
        <v>0</v>
      </c>
      <c r="AA24" s="364">
        <v>0</v>
      </c>
      <c r="AB24" s="364">
        <v>0</v>
      </c>
    </row>
    <row r="25" spans="1:28">
      <c r="A25" s="134" t="s">
        <v>286</v>
      </c>
      <c r="B25" s="224"/>
      <c r="C25" s="293"/>
      <c r="D25" s="294"/>
      <c r="E25" s="195"/>
      <c r="F25" s="195"/>
      <c r="G25" s="148"/>
      <c r="H25" s="148"/>
      <c r="I25" s="148"/>
      <c r="J25" s="148"/>
      <c r="K25" s="148"/>
      <c r="L25" s="148"/>
      <c r="M25" s="148"/>
      <c r="N25" s="148"/>
      <c r="O25" s="296"/>
      <c r="P25" s="296"/>
      <c r="Q25" s="296"/>
      <c r="R25" s="296"/>
      <c r="S25" s="148"/>
      <c r="T25" s="148"/>
      <c r="U25" s="148"/>
      <c r="V25" s="148"/>
      <c r="W25" s="148"/>
      <c r="X25" s="148"/>
      <c r="Y25" s="296"/>
      <c r="Z25" s="296"/>
      <c r="AA25" s="296"/>
      <c r="AB25" s="296"/>
    </row>
    <row r="26" spans="1:28">
      <c r="A26" s="134" t="s">
        <v>287</v>
      </c>
      <c r="B26" s="221"/>
      <c r="C26" s="293"/>
      <c r="D26" s="294"/>
      <c r="E26" s="295"/>
      <c r="F26" s="295"/>
      <c r="G26" s="294"/>
      <c r="H26" s="294"/>
      <c r="I26" s="294"/>
      <c r="J26" s="294"/>
      <c r="K26" s="294"/>
      <c r="L26" s="294"/>
      <c r="M26" s="294"/>
      <c r="N26" s="294"/>
      <c r="O26" s="296"/>
      <c r="P26" s="296"/>
      <c r="Q26" s="296"/>
      <c r="R26" s="296"/>
      <c r="S26" s="294"/>
      <c r="T26" s="294"/>
      <c r="U26" s="294"/>
      <c r="V26" s="294"/>
      <c r="W26" s="294"/>
      <c r="X26" s="294"/>
      <c r="Y26" s="296"/>
      <c r="Z26" s="296"/>
      <c r="AA26" s="296"/>
      <c r="AB26" s="296"/>
    </row>
    <row r="27" spans="1:28">
      <c r="A27" s="134" t="s">
        <v>288</v>
      </c>
      <c r="B27" s="221"/>
      <c r="C27" s="293"/>
      <c r="D27" s="294"/>
      <c r="E27" s="295"/>
      <c r="F27" s="295"/>
      <c r="G27" s="294"/>
      <c r="H27" s="294"/>
      <c r="I27" s="294"/>
      <c r="J27" s="294"/>
      <c r="K27" s="294"/>
      <c r="L27" s="294"/>
      <c r="M27" s="294"/>
      <c r="N27" s="294"/>
      <c r="O27" s="296"/>
      <c r="P27" s="296"/>
      <c r="Q27" s="296"/>
      <c r="R27" s="296"/>
      <c r="S27" s="294"/>
      <c r="T27" s="294"/>
      <c r="U27" s="294"/>
      <c r="V27" s="294"/>
      <c r="W27" s="294"/>
      <c r="X27" s="294"/>
      <c r="Y27" s="296"/>
      <c r="Z27" s="296"/>
      <c r="AA27" s="296"/>
      <c r="AB27" s="296"/>
    </row>
    <row r="28" spans="1:28" s="129" customFormat="1">
      <c r="A28" s="134" t="s">
        <v>289</v>
      </c>
      <c r="B28" s="226"/>
      <c r="C28" s="300"/>
      <c r="D28" s="298"/>
      <c r="E28" s="297"/>
      <c r="F28" s="297"/>
      <c r="G28" s="298"/>
      <c r="H28" s="298"/>
      <c r="I28" s="298"/>
      <c r="J28" s="298"/>
      <c r="K28" s="298"/>
      <c r="L28" s="298"/>
      <c r="M28" s="298"/>
      <c r="N28" s="298"/>
      <c r="O28" s="299"/>
      <c r="P28" s="299"/>
      <c r="Q28" s="299"/>
      <c r="R28" s="299"/>
      <c r="S28" s="298"/>
      <c r="T28" s="298"/>
      <c r="U28" s="298"/>
      <c r="V28" s="298"/>
      <c r="W28" s="298"/>
      <c r="X28" s="298"/>
      <c r="Y28" s="299"/>
      <c r="Z28" s="299"/>
      <c r="AA28" s="299"/>
      <c r="AB28" s="299"/>
    </row>
    <row r="29" spans="1:28" s="129" customFormat="1">
      <c r="A29" s="134" t="s">
        <v>290</v>
      </c>
      <c r="B29" s="226"/>
      <c r="C29" s="300"/>
      <c r="D29" s="298"/>
      <c r="E29" s="297"/>
      <c r="F29" s="297"/>
      <c r="G29" s="298"/>
      <c r="H29" s="298"/>
      <c r="I29" s="298"/>
      <c r="J29" s="298"/>
      <c r="K29" s="298"/>
      <c r="L29" s="298"/>
      <c r="M29" s="298"/>
      <c r="N29" s="298"/>
      <c r="O29" s="299"/>
      <c r="P29" s="299"/>
      <c r="Q29" s="299"/>
      <c r="R29" s="299"/>
      <c r="S29" s="298"/>
      <c r="T29" s="298"/>
      <c r="U29" s="298"/>
      <c r="V29" s="298"/>
      <c r="W29" s="298"/>
      <c r="X29" s="298"/>
      <c r="Y29" s="299"/>
      <c r="Z29" s="299"/>
      <c r="AA29" s="299"/>
      <c r="AB29" s="299"/>
    </row>
    <row r="30" spans="1:28" s="129" customFormat="1">
      <c r="B30" s="239"/>
      <c r="C30" s="173"/>
      <c r="D30" s="301"/>
      <c r="E30" s="302"/>
      <c r="F30" s="302"/>
      <c r="G30" s="302"/>
      <c r="H30" s="302"/>
      <c r="I30" s="302"/>
      <c r="J30" s="302"/>
      <c r="K30" s="302"/>
      <c r="L30" s="302"/>
      <c r="M30" s="302"/>
      <c r="N30" s="302"/>
      <c r="O30" s="303"/>
      <c r="P30" s="303"/>
      <c r="Q30" s="303"/>
      <c r="R30" s="303"/>
      <c r="S30" s="302"/>
      <c r="T30" s="302"/>
      <c r="U30" s="302"/>
      <c r="V30" s="302"/>
      <c r="W30" s="302"/>
      <c r="X30" s="302"/>
      <c r="Y30" s="303"/>
      <c r="Z30" s="303"/>
      <c r="AA30" s="303"/>
      <c r="AB30" s="303"/>
    </row>
    <row r="31" spans="1:28" ht="31.5">
      <c r="A31" s="134">
        <v>1</v>
      </c>
      <c r="B31" s="110" t="s">
        <v>291</v>
      </c>
      <c r="C31" s="150"/>
      <c r="D31" s="152"/>
      <c r="E31" s="148">
        <f t="shared" ref="E31:R31" si="0">SUM(E13:E19,E23:E30)</f>
        <v>0</v>
      </c>
      <c r="F31" s="151">
        <f t="shared" si="0"/>
        <v>0</v>
      </c>
      <c r="G31" s="151">
        <f t="shared" si="0"/>
        <v>0</v>
      </c>
      <c r="H31" s="148">
        <f t="shared" si="0"/>
        <v>0</v>
      </c>
      <c r="I31" s="148">
        <f t="shared" si="0"/>
        <v>0</v>
      </c>
      <c r="J31" s="148">
        <f t="shared" si="0"/>
        <v>0</v>
      </c>
      <c r="K31" s="148">
        <f t="shared" si="0"/>
        <v>0</v>
      </c>
      <c r="L31" s="148">
        <f t="shared" si="0"/>
        <v>0</v>
      </c>
      <c r="M31" s="148">
        <f t="shared" si="0"/>
        <v>0</v>
      </c>
      <c r="N31" s="148">
        <f t="shared" si="0"/>
        <v>0</v>
      </c>
      <c r="O31" s="148">
        <f t="shared" si="0"/>
        <v>0</v>
      </c>
      <c r="P31" s="148">
        <f t="shared" si="0"/>
        <v>0</v>
      </c>
      <c r="Q31" s="148">
        <f t="shared" si="0"/>
        <v>0</v>
      </c>
      <c r="R31" s="148">
        <f t="shared" si="0"/>
        <v>0</v>
      </c>
      <c r="S31" s="148">
        <f t="shared" ref="S31:AB31" si="1">SUM(S13:S19,S23:S30)</f>
        <v>0</v>
      </c>
      <c r="T31" s="148">
        <f t="shared" si="1"/>
        <v>0</v>
      </c>
      <c r="U31" s="148">
        <f t="shared" si="1"/>
        <v>0</v>
      </c>
      <c r="V31" s="148">
        <f t="shared" si="1"/>
        <v>0</v>
      </c>
      <c r="W31" s="148">
        <f t="shared" si="1"/>
        <v>0</v>
      </c>
      <c r="X31" s="148">
        <f t="shared" si="1"/>
        <v>0</v>
      </c>
      <c r="Y31" s="148">
        <f t="shared" si="1"/>
        <v>0</v>
      </c>
      <c r="Z31" s="148">
        <f t="shared" si="1"/>
        <v>0</v>
      </c>
      <c r="AA31" s="148">
        <f t="shared" si="1"/>
        <v>0</v>
      </c>
      <c r="AB31" s="148">
        <f t="shared" si="1"/>
        <v>0</v>
      </c>
    </row>
    <row r="32" spans="1:28">
      <c r="A32" s="134"/>
      <c r="B32" s="27"/>
      <c r="C32" s="27"/>
      <c r="D32" s="24"/>
      <c r="E32" s="304"/>
      <c r="F32" s="279"/>
      <c r="G32" s="279"/>
      <c r="H32" s="279"/>
      <c r="I32" s="279"/>
      <c r="J32" s="279"/>
      <c r="K32" s="279"/>
      <c r="L32" s="279"/>
      <c r="M32" s="279"/>
      <c r="N32" s="279"/>
      <c r="O32" s="279"/>
      <c r="P32" s="279"/>
      <c r="Q32" s="279"/>
      <c r="R32" s="280"/>
      <c r="S32" s="279"/>
      <c r="T32" s="279"/>
      <c r="U32" s="279"/>
      <c r="V32" s="279"/>
      <c r="W32" s="279"/>
      <c r="X32" s="279"/>
      <c r="Y32" s="279"/>
      <c r="Z32" s="279"/>
      <c r="AA32" s="279"/>
      <c r="AB32" s="280"/>
    </row>
    <row r="33" spans="1:28">
      <c r="A33" s="134"/>
      <c r="B33" s="24" t="s">
        <v>212</v>
      </c>
      <c r="C33" s="27"/>
      <c r="D33" s="133"/>
      <c r="E33" s="52"/>
      <c r="F33" s="53"/>
      <c r="G33" s="53"/>
      <c r="H33" s="53"/>
      <c r="I33" s="53"/>
      <c r="J33" s="53"/>
      <c r="K33" s="53"/>
      <c r="L33" s="53"/>
      <c r="M33" s="53"/>
      <c r="N33" s="53"/>
      <c r="O33" s="54"/>
      <c r="P33" s="54"/>
      <c r="Q33" s="54"/>
      <c r="R33" s="55"/>
      <c r="S33" s="53"/>
      <c r="T33" s="53"/>
      <c r="U33" s="53"/>
      <c r="V33" s="53"/>
      <c r="W33" s="53"/>
      <c r="X33" s="53"/>
      <c r="Y33" s="54"/>
      <c r="Z33" s="54"/>
      <c r="AA33" s="54"/>
      <c r="AB33" s="55"/>
    </row>
    <row r="34" spans="1:28">
      <c r="A34" s="134"/>
      <c r="B34" s="133" t="s">
        <v>116</v>
      </c>
      <c r="C34" s="132"/>
      <c r="D34" s="220" t="s">
        <v>283</v>
      </c>
      <c r="E34" s="191" t="s">
        <v>52</v>
      </c>
      <c r="F34" s="191" t="s">
        <v>53</v>
      </c>
      <c r="G34" s="191" t="s">
        <v>54</v>
      </c>
      <c r="H34" s="191" t="s">
        <v>55</v>
      </c>
      <c r="I34" s="191" t="s">
        <v>56</v>
      </c>
      <c r="J34" s="191" t="s">
        <v>57</v>
      </c>
      <c r="K34" s="191" t="s">
        <v>58</v>
      </c>
      <c r="L34" s="191" t="s">
        <v>59</v>
      </c>
      <c r="M34" s="191" t="s">
        <v>60</v>
      </c>
      <c r="N34" s="191" t="s">
        <v>61</v>
      </c>
      <c r="O34" s="191" t="s">
        <v>62</v>
      </c>
      <c r="P34" s="191" t="s">
        <v>63</v>
      </c>
      <c r="Q34" s="191" t="s">
        <v>64</v>
      </c>
      <c r="R34" s="191" t="s">
        <v>65</v>
      </c>
      <c r="S34" s="191" t="s">
        <v>66</v>
      </c>
      <c r="T34" s="191" t="s">
        <v>67</v>
      </c>
      <c r="U34" s="191" t="s">
        <v>68</v>
      </c>
      <c r="V34" s="191" t="s">
        <v>69</v>
      </c>
      <c r="W34" s="191" t="s">
        <v>70</v>
      </c>
      <c r="X34" s="191" t="s">
        <v>71</v>
      </c>
      <c r="Y34" s="191" t="s">
        <v>72</v>
      </c>
      <c r="Z34" s="191" t="s">
        <v>73</v>
      </c>
      <c r="AA34" s="191" t="s">
        <v>74</v>
      </c>
      <c r="AB34" s="191" t="s">
        <v>75</v>
      </c>
    </row>
    <row r="35" spans="1:28">
      <c r="A35" s="134" t="s">
        <v>78</v>
      </c>
      <c r="B35" s="346" t="s">
        <v>118</v>
      </c>
      <c r="C35" s="156"/>
      <c r="D35" s="183">
        <v>0</v>
      </c>
      <c r="E35" s="295">
        <v>0</v>
      </c>
      <c r="F35" s="295">
        <v>0</v>
      </c>
      <c r="G35" s="364">
        <v>0</v>
      </c>
      <c r="H35" s="364">
        <v>0</v>
      </c>
      <c r="I35" s="364">
        <v>0</v>
      </c>
      <c r="J35" s="364">
        <v>0</v>
      </c>
      <c r="K35" s="364">
        <v>0</v>
      </c>
      <c r="L35" s="364">
        <v>0</v>
      </c>
      <c r="M35" s="364">
        <v>0</v>
      </c>
      <c r="N35" s="364">
        <v>0</v>
      </c>
      <c r="O35" s="364">
        <v>0</v>
      </c>
      <c r="P35" s="364">
        <v>0</v>
      </c>
      <c r="Q35" s="364">
        <v>0</v>
      </c>
      <c r="R35" s="364">
        <v>0</v>
      </c>
      <c r="S35" s="364">
        <v>0</v>
      </c>
      <c r="T35" s="364">
        <v>0</v>
      </c>
      <c r="U35" s="364">
        <v>0</v>
      </c>
      <c r="V35" s="364">
        <v>0</v>
      </c>
      <c r="W35" s="364">
        <v>0</v>
      </c>
      <c r="X35" s="364">
        <v>0</v>
      </c>
      <c r="Y35" s="364">
        <v>0</v>
      </c>
      <c r="Z35" s="364">
        <v>0</v>
      </c>
      <c r="AA35" s="364">
        <v>0</v>
      </c>
      <c r="AB35" s="364">
        <v>0</v>
      </c>
    </row>
    <row r="36" spans="1:28">
      <c r="A36" s="134" t="s">
        <v>292</v>
      </c>
      <c r="B36" s="346" t="s">
        <v>120</v>
      </c>
      <c r="C36" s="156"/>
      <c r="D36" s="183">
        <v>0</v>
      </c>
      <c r="E36" s="295">
        <v>0</v>
      </c>
      <c r="F36" s="295">
        <v>0</v>
      </c>
      <c r="G36" s="364">
        <v>0</v>
      </c>
      <c r="H36" s="364">
        <v>0</v>
      </c>
      <c r="I36" s="364">
        <v>0</v>
      </c>
      <c r="J36" s="364">
        <v>0</v>
      </c>
      <c r="K36" s="364">
        <v>0</v>
      </c>
      <c r="L36" s="364">
        <v>0</v>
      </c>
      <c r="M36" s="364">
        <v>0</v>
      </c>
      <c r="N36" s="364">
        <v>0</v>
      </c>
      <c r="O36" s="364">
        <v>0</v>
      </c>
      <c r="P36" s="364">
        <v>0</v>
      </c>
      <c r="Q36" s="364">
        <v>0</v>
      </c>
      <c r="R36" s="364">
        <v>0</v>
      </c>
      <c r="S36" s="364">
        <v>0</v>
      </c>
      <c r="T36" s="364">
        <v>0</v>
      </c>
      <c r="U36" s="364">
        <v>0</v>
      </c>
      <c r="V36" s="364">
        <v>0</v>
      </c>
      <c r="W36" s="364">
        <v>0</v>
      </c>
      <c r="X36" s="364">
        <v>0</v>
      </c>
      <c r="Y36" s="364">
        <v>0</v>
      </c>
      <c r="Z36" s="364">
        <v>0</v>
      </c>
      <c r="AA36" s="364">
        <v>0</v>
      </c>
      <c r="AB36" s="364">
        <v>0</v>
      </c>
    </row>
    <row r="37" spans="1:28">
      <c r="A37" s="134" t="s">
        <v>293</v>
      </c>
      <c r="B37" s="346" t="s">
        <v>122</v>
      </c>
      <c r="C37" s="156"/>
      <c r="D37" s="183">
        <v>0</v>
      </c>
      <c r="E37" s="295">
        <v>0</v>
      </c>
      <c r="F37" s="295">
        <v>0</v>
      </c>
      <c r="G37" s="364">
        <v>0</v>
      </c>
      <c r="H37" s="364">
        <v>0</v>
      </c>
      <c r="I37" s="364">
        <v>0</v>
      </c>
      <c r="J37" s="364">
        <v>0</v>
      </c>
      <c r="K37" s="364">
        <v>0</v>
      </c>
      <c r="L37" s="364">
        <v>0</v>
      </c>
      <c r="M37" s="364">
        <v>0</v>
      </c>
      <c r="N37" s="364">
        <v>0</v>
      </c>
      <c r="O37" s="364">
        <v>0</v>
      </c>
      <c r="P37" s="364">
        <v>0</v>
      </c>
      <c r="Q37" s="364">
        <v>0</v>
      </c>
      <c r="R37" s="364">
        <v>0</v>
      </c>
      <c r="S37" s="364">
        <v>0</v>
      </c>
      <c r="T37" s="364">
        <v>0</v>
      </c>
      <c r="U37" s="364">
        <v>0</v>
      </c>
      <c r="V37" s="364">
        <v>0</v>
      </c>
      <c r="W37" s="364">
        <v>0</v>
      </c>
      <c r="X37" s="364">
        <v>0</v>
      </c>
      <c r="Y37" s="364">
        <v>0</v>
      </c>
      <c r="Z37" s="364">
        <v>0</v>
      </c>
      <c r="AA37" s="364">
        <v>0</v>
      </c>
      <c r="AB37" s="364">
        <v>0</v>
      </c>
    </row>
    <row r="38" spans="1:28" s="129" customFormat="1">
      <c r="A38" s="134" t="s">
        <v>294</v>
      </c>
      <c r="B38" s="346" t="s">
        <v>125</v>
      </c>
      <c r="C38" s="156"/>
      <c r="D38" s="183">
        <v>0</v>
      </c>
      <c r="E38" s="295">
        <v>0</v>
      </c>
      <c r="F38" s="295">
        <v>0</v>
      </c>
      <c r="G38" s="364">
        <v>0</v>
      </c>
      <c r="H38" s="364">
        <v>0</v>
      </c>
      <c r="I38" s="364">
        <v>0</v>
      </c>
      <c r="J38" s="364">
        <v>0</v>
      </c>
      <c r="K38" s="364">
        <v>0</v>
      </c>
      <c r="L38" s="364">
        <v>0</v>
      </c>
      <c r="M38" s="364">
        <v>0</v>
      </c>
      <c r="N38" s="364">
        <v>0</v>
      </c>
      <c r="O38" s="364">
        <v>0</v>
      </c>
      <c r="P38" s="364">
        <v>0</v>
      </c>
      <c r="Q38" s="364">
        <v>0</v>
      </c>
      <c r="R38" s="364">
        <v>0</v>
      </c>
      <c r="S38" s="364">
        <v>0</v>
      </c>
      <c r="T38" s="364">
        <v>0</v>
      </c>
      <c r="U38" s="364">
        <v>0</v>
      </c>
      <c r="V38" s="364">
        <v>0</v>
      </c>
      <c r="W38" s="364">
        <v>0</v>
      </c>
      <c r="X38" s="364">
        <v>0</v>
      </c>
      <c r="Y38" s="364">
        <v>0</v>
      </c>
      <c r="Z38" s="364">
        <v>0</v>
      </c>
      <c r="AA38" s="364">
        <v>0</v>
      </c>
      <c r="AB38" s="364">
        <v>0</v>
      </c>
    </row>
    <row r="39" spans="1:28" s="129" customFormat="1">
      <c r="A39" s="134" t="s">
        <v>295</v>
      </c>
      <c r="B39" s="221"/>
      <c r="C39" s="156"/>
      <c r="D39" s="155"/>
      <c r="E39" s="153"/>
      <c r="F39" s="227"/>
      <c r="G39" s="157"/>
      <c r="H39" s="157"/>
      <c r="I39" s="157"/>
      <c r="J39" s="157"/>
      <c r="K39" s="157"/>
      <c r="L39" s="157"/>
      <c r="M39" s="157"/>
      <c r="N39" s="250"/>
      <c r="O39" s="158"/>
      <c r="P39" s="158"/>
      <c r="Q39" s="158"/>
      <c r="R39" s="158"/>
      <c r="S39" s="157"/>
      <c r="T39" s="157"/>
      <c r="U39" s="157"/>
      <c r="V39" s="157"/>
      <c r="W39" s="157"/>
      <c r="X39" s="250"/>
      <c r="Y39" s="158"/>
      <c r="Z39" s="158"/>
      <c r="AA39" s="158"/>
      <c r="AB39" s="158"/>
    </row>
    <row r="40" spans="1:28" s="129" customFormat="1">
      <c r="A40" s="134" t="s">
        <v>296</v>
      </c>
      <c r="B40" s="221"/>
      <c r="C40" s="156"/>
      <c r="D40" s="155"/>
      <c r="E40" s="153"/>
      <c r="F40" s="227"/>
      <c r="G40" s="157"/>
      <c r="H40" s="157"/>
      <c r="I40" s="157"/>
      <c r="J40" s="157"/>
      <c r="K40" s="157"/>
      <c r="L40" s="157"/>
      <c r="M40" s="157"/>
      <c r="N40" s="250"/>
      <c r="O40" s="158"/>
      <c r="P40" s="158"/>
      <c r="Q40" s="158"/>
      <c r="R40" s="158"/>
      <c r="S40" s="157"/>
      <c r="T40" s="157"/>
      <c r="U40" s="157"/>
      <c r="V40" s="157"/>
      <c r="W40" s="157"/>
      <c r="X40" s="250"/>
      <c r="Y40" s="158"/>
      <c r="Z40" s="158"/>
      <c r="AA40" s="158"/>
      <c r="AB40" s="158"/>
    </row>
    <row r="41" spans="1:28" s="129" customFormat="1">
      <c r="A41" s="134" t="s">
        <v>297</v>
      </c>
      <c r="B41" s="221"/>
      <c r="C41" s="156"/>
      <c r="D41" s="155"/>
      <c r="E41" s="153"/>
      <c r="F41" s="227"/>
      <c r="G41" s="157"/>
      <c r="H41" s="157"/>
      <c r="I41" s="157"/>
      <c r="J41" s="157"/>
      <c r="K41" s="157"/>
      <c r="L41" s="157"/>
      <c r="M41" s="157"/>
      <c r="N41" s="250"/>
      <c r="O41" s="158"/>
      <c r="P41" s="158"/>
      <c r="Q41" s="158"/>
      <c r="R41" s="158"/>
      <c r="S41" s="157"/>
      <c r="T41" s="157"/>
      <c r="U41" s="157"/>
      <c r="V41" s="157"/>
      <c r="W41" s="157"/>
      <c r="X41" s="250"/>
      <c r="Y41" s="158"/>
      <c r="Z41" s="158"/>
      <c r="AA41" s="158"/>
      <c r="AB41" s="158"/>
    </row>
    <row r="42" spans="1:28" s="129" customFormat="1">
      <c r="A42" s="134" t="s">
        <v>298</v>
      </c>
      <c r="B42" s="221"/>
      <c r="C42" s="156"/>
      <c r="D42" s="155"/>
      <c r="E42" s="153"/>
      <c r="F42" s="227"/>
      <c r="G42" s="157"/>
      <c r="H42" s="157"/>
      <c r="I42" s="157"/>
      <c r="J42" s="157"/>
      <c r="K42" s="157"/>
      <c r="L42" s="157"/>
      <c r="M42" s="157"/>
      <c r="N42" s="250"/>
      <c r="O42" s="158"/>
      <c r="P42" s="158"/>
      <c r="Q42" s="158"/>
      <c r="R42" s="158"/>
      <c r="S42" s="157"/>
      <c r="T42" s="157"/>
      <c r="U42" s="157"/>
      <c r="V42" s="157"/>
      <c r="W42" s="157"/>
      <c r="X42" s="250"/>
      <c r="Y42" s="158"/>
      <c r="Z42" s="158"/>
      <c r="AA42" s="158"/>
      <c r="AB42" s="158"/>
    </row>
    <row r="43" spans="1:28" s="129" customFormat="1">
      <c r="A43" s="134" t="s">
        <v>299</v>
      </c>
      <c r="B43" s="221"/>
      <c r="C43" s="156"/>
      <c r="D43" s="155"/>
      <c r="E43" s="153"/>
      <c r="F43" s="227"/>
      <c r="G43" s="157"/>
      <c r="H43" s="157"/>
      <c r="I43" s="157"/>
      <c r="J43" s="157"/>
      <c r="K43" s="157"/>
      <c r="L43" s="157"/>
      <c r="M43" s="157"/>
      <c r="N43" s="250"/>
      <c r="O43" s="158"/>
      <c r="P43" s="158"/>
      <c r="Q43" s="158"/>
      <c r="R43" s="158"/>
      <c r="S43" s="157"/>
      <c r="T43" s="157"/>
      <c r="U43" s="157"/>
      <c r="V43" s="157"/>
      <c r="W43" s="157"/>
      <c r="X43" s="250"/>
      <c r="Y43" s="158"/>
      <c r="Z43" s="158"/>
      <c r="AA43" s="158"/>
      <c r="AB43" s="158"/>
    </row>
    <row r="44" spans="1:28" s="129" customFormat="1">
      <c r="A44" s="134" t="s">
        <v>300</v>
      </c>
      <c r="B44" s="221"/>
      <c r="C44" s="156"/>
      <c r="D44" s="155"/>
      <c r="E44" s="153"/>
      <c r="F44" s="227"/>
      <c r="G44" s="157"/>
      <c r="H44" s="157"/>
      <c r="I44" s="157"/>
      <c r="J44" s="157"/>
      <c r="K44" s="157"/>
      <c r="L44" s="157"/>
      <c r="M44" s="157"/>
      <c r="N44" s="250"/>
      <c r="O44" s="158"/>
      <c r="P44" s="158"/>
      <c r="Q44" s="158"/>
      <c r="R44" s="158"/>
      <c r="S44" s="157"/>
      <c r="T44" s="157"/>
      <c r="U44" s="157"/>
      <c r="V44" s="157"/>
      <c r="W44" s="157"/>
      <c r="X44" s="250"/>
      <c r="Y44" s="158"/>
      <c r="Z44" s="158"/>
      <c r="AA44" s="158"/>
      <c r="AB44" s="158"/>
    </row>
    <row r="45" spans="1:28" s="129" customFormat="1">
      <c r="A45" s="134" t="s">
        <v>301</v>
      </c>
      <c r="B45" s="221"/>
      <c r="C45" s="156"/>
      <c r="D45" s="155"/>
      <c r="E45" s="153"/>
      <c r="F45" s="227"/>
      <c r="G45" s="157"/>
      <c r="H45" s="157"/>
      <c r="I45" s="157"/>
      <c r="J45" s="157"/>
      <c r="K45" s="157"/>
      <c r="L45" s="157"/>
      <c r="M45" s="157"/>
      <c r="N45" s="250"/>
      <c r="O45" s="158"/>
      <c r="P45" s="158"/>
      <c r="Q45" s="158"/>
      <c r="R45" s="158"/>
      <c r="S45" s="157"/>
      <c r="T45" s="157"/>
      <c r="U45" s="157"/>
      <c r="V45" s="157"/>
      <c r="W45" s="157"/>
      <c r="X45" s="250"/>
      <c r="Y45" s="158"/>
      <c r="Z45" s="158"/>
      <c r="AA45" s="158"/>
      <c r="AB45" s="158"/>
    </row>
    <row r="46" spans="1:28" s="129" customFormat="1">
      <c r="A46" s="134" t="s">
        <v>302</v>
      </c>
      <c r="B46" s="221"/>
      <c r="C46" s="156"/>
      <c r="D46" s="155"/>
      <c r="E46" s="153"/>
      <c r="F46" s="227"/>
      <c r="G46" s="157"/>
      <c r="H46" s="157"/>
      <c r="I46" s="157"/>
      <c r="J46" s="157"/>
      <c r="K46" s="157"/>
      <c r="L46" s="157"/>
      <c r="M46" s="157"/>
      <c r="N46" s="250"/>
      <c r="O46" s="158"/>
      <c r="P46" s="158"/>
      <c r="Q46" s="158"/>
      <c r="R46" s="158"/>
      <c r="S46" s="157"/>
      <c r="T46" s="157"/>
      <c r="U46" s="157"/>
      <c r="V46" s="157"/>
      <c r="W46" s="157"/>
      <c r="X46" s="250"/>
      <c r="Y46" s="158"/>
      <c r="Z46" s="158"/>
      <c r="AA46" s="158"/>
      <c r="AB46" s="158"/>
    </row>
    <row r="47" spans="1:28" s="129" customFormat="1">
      <c r="A47" s="134" t="s">
        <v>303</v>
      </c>
      <c r="B47" s="221"/>
      <c r="C47" s="156"/>
      <c r="D47" s="155"/>
      <c r="E47" s="153"/>
      <c r="F47" s="227"/>
      <c r="G47" s="157"/>
      <c r="H47" s="157"/>
      <c r="I47" s="157"/>
      <c r="J47" s="157"/>
      <c r="K47" s="157"/>
      <c r="L47" s="157"/>
      <c r="M47" s="157"/>
      <c r="N47" s="250"/>
      <c r="O47" s="158"/>
      <c r="P47" s="158"/>
      <c r="Q47" s="158"/>
      <c r="R47" s="158"/>
      <c r="S47" s="157"/>
      <c r="T47" s="157"/>
      <c r="U47" s="157"/>
      <c r="V47" s="157"/>
      <c r="W47" s="157"/>
      <c r="X47" s="250"/>
      <c r="Y47" s="158"/>
      <c r="Z47" s="158"/>
      <c r="AA47" s="158"/>
      <c r="AB47" s="158"/>
    </row>
    <row r="48" spans="1:28" s="129" customFormat="1">
      <c r="A48" s="137" t="s">
        <v>304</v>
      </c>
      <c r="B48" s="221"/>
      <c r="C48" s="156"/>
      <c r="D48" s="155"/>
      <c r="E48" s="153"/>
      <c r="F48" s="227"/>
      <c r="G48" s="157"/>
      <c r="H48" s="157"/>
      <c r="I48" s="157"/>
      <c r="J48" s="157"/>
      <c r="K48" s="157"/>
      <c r="L48" s="157"/>
      <c r="M48" s="157"/>
      <c r="N48" s="250"/>
      <c r="O48" s="158"/>
      <c r="P48" s="158"/>
      <c r="Q48" s="158"/>
      <c r="R48" s="158"/>
      <c r="S48" s="157"/>
      <c r="T48" s="157"/>
      <c r="U48" s="157"/>
      <c r="V48" s="157"/>
      <c r="W48" s="157"/>
      <c r="X48" s="250"/>
      <c r="Y48" s="158"/>
      <c r="Z48" s="158"/>
      <c r="AA48" s="158"/>
      <c r="AB48" s="158"/>
    </row>
    <row r="49" spans="1:28">
      <c r="A49" s="174"/>
      <c r="B49" s="229"/>
      <c r="C49" s="229"/>
      <c r="D49" s="305"/>
      <c r="E49" s="230"/>
      <c r="F49" s="231"/>
      <c r="G49" s="231"/>
      <c r="H49" s="231"/>
      <c r="I49" s="231"/>
      <c r="J49" s="231"/>
      <c r="K49" s="231"/>
      <c r="L49" s="231"/>
      <c r="M49" s="231"/>
      <c r="N49" s="231"/>
      <c r="O49" s="232"/>
      <c r="P49" s="232"/>
      <c r="Q49" s="232"/>
      <c r="R49" s="233"/>
      <c r="S49" s="231"/>
      <c r="T49" s="231"/>
      <c r="U49" s="231"/>
      <c r="V49" s="231"/>
      <c r="W49" s="231"/>
      <c r="X49" s="231"/>
      <c r="Y49" s="232"/>
      <c r="Z49" s="232"/>
      <c r="AA49" s="232"/>
      <c r="AB49" s="233"/>
    </row>
    <row r="50" spans="1:28">
      <c r="A50" s="134"/>
      <c r="B50" s="24" t="s">
        <v>137</v>
      </c>
      <c r="C50" s="132"/>
      <c r="D50" s="24"/>
      <c r="E50" s="56"/>
      <c r="F50" s="57"/>
      <c r="G50" s="57"/>
      <c r="H50" s="57"/>
      <c r="I50" s="57"/>
      <c r="J50" s="57"/>
      <c r="K50" s="57"/>
      <c r="L50" s="57"/>
      <c r="M50" s="57"/>
      <c r="N50" s="57"/>
      <c r="O50" s="54"/>
      <c r="P50" s="54"/>
      <c r="Q50" s="54"/>
      <c r="R50" s="55"/>
      <c r="S50" s="57"/>
      <c r="T50" s="57"/>
      <c r="U50" s="57"/>
      <c r="V50" s="57"/>
      <c r="W50" s="57"/>
      <c r="X50" s="57"/>
      <c r="Y50" s="54"/>
      <c r="Z50" s="54"/>
      <c r="AA50" s="54"/>
      <c r="AB50" s="55"/>
    </row>
    <row r="51" spans="1:28">
      <c r="A51" s="134"/>
      <c r="B51" s="133" t="s">
        <v>104</v>
      </c>
      <c r="C51" s="132"/>
      <c r="D51" s="220" t="s">
        <v>283</v>
      </c>
      <c r="E51" s="191" t="s">
        <v>52</v>
      </c>
      <c r="F51" s="191" t="s">
        <v>53</v>
      </c>
      <c r="G51" s="191" t="s">
        <v>54</v>
      </c>
      <c r="H51" s="191" t="s">
        <v>55</v>
      </c>
      <c r="I51" s="191" t="s">
        <v>56</v>
      </c>
      <c r="J51" s="191" t="s">
        <v>57</v>
      </c>
      <c r="K51" s="191" t="s">
        <v>58</v>
      </c>
      <c r="L51" s="191" t="s">
        <v>59</v>
      </c>
      <c r="M51" s="191" t="s">
        <v>60</v>
      </c>
      <c r="N51" s="191" t="s">
        <v>61</v>
      </c>
      <c r="O51" s="191" t="s">
        <v>62</v>
      </c>
      <c r="P51" s="191" t="s">
        <v>63</v>
      </c>
      <c r="Q51" s="191" t="s">
        <v>64</v>
      </c>
      <c r="R51" s="191" t="s">
        <v>65</v>
      </c>
      <c r="S51" s="191" t="s">
        <v>66</v>
      </c>
      <c r="T51" s="191" t="s">
        <v>67</v>
      </c>
      <c r="U51" s="191" t="s">
        <v>68</v>
      </c>
      <c r="V51" s="191" t="s">
        <v>69</v>
      </c>
      <c r="W51" s="191" t="s">
        <v>70</v>
      </c>
      <c r="X51" s="191" t="s">
        <v>71</v>
      </c>
      <c r="Y51" s="191" t="s">
        <v>72</v>
      </c>
      <c r="Z51" s="191" t="s">
        <v>73</v>
      </c>
      <c r="AA51" s="191" t="s">
        <v>74</v>
      </c>
      <c r="AB51" s="191" t="s">
        <v>75</v>
      </c>
    </row>
    <row r="52" spans="1:28">
      <c r="A52" s="134" t="s">
        <v>305</v>
      </c>
      <c r="B52" s="347" t="s">
        <v>139</v>
      </c>
      <c r="C52" s="156"/>
      <c r="D52" s="183">
        <v>0</v>
      </c>
      <c r="E52" s="295">
        <v>0</v>
      </c>
      <c r="F52" s="295">
        <v>0</v>
      </c>
      <c r="G52" s="364">
        <v>0</v>
      </c>
      <c r="H52" s="364">
        <v>0</v>
      </c>
      <c r="I52" s="364">
        <v>0</v>
      </c>
      <c r="J52" s="364">
        <v>0</v>
      </c>
      <c r="K52" s="364">
        <v>0</v>
      </c>
      <c r="L52" s="364">
        <v>0</v>
      </c>
      <c r="M52" s="364">
        <v>0</v>
      </c>
      <c r="N52" s="364">
        <v>0</v>
      </c>
      <c r="O52" s="364">
        <v>0</v>
      </c>
      <c r="P52" s="364">
        <v>0</v>
      </c>
      <c r="Q52" s="364">
        <v>0</v>
      </c>
      <c r="R52" s="364">
        <v>0</v>
      </c>
      <c r="S52" s="364">
        <v>0</v>
      </c>
      <c r="T52" s="364">
        <v>0</v>
      </c>
      <c r="U52" s="364">
        <v>0</v>
      </c>
      <c r="V52" s="364">
        <v>0</v>
      </c>
      <c r="W52" s="364">
        <v>0</v>
      </c>
      <c r="X52" s="364">
        <v>0</v>
      </c>
      <c r="Y52" s="364">
        <v>0</v>
      </c>
      <c r="Z52" s="364">
        <v>0</v>
      </c>
      <c r="AA52" s="364">
        <v>0</v>
      </c>
      <c r="AB52" s="364">
        <v>0</v>
      </c>
    </row>
    <row r="53" spans="1:28" s="129" customFormat="1">
      <c r="A53" s="134" t="s">
        <v>306</v>
      </c>
      <c r="B53" s="252"/>
      <c r="C53" s="156"/>
      <c r="D53" s="159"/>
      <c r="E53" s="92"/>
      <c r="F53" s="92"/>
      <c r="G53" s="58"/>
      <c r="H53" s="58"/>
      <c r="I53" s="58"/>
      <c r="J53" s="58"/>
      <c r="K53" s="58"/>
      <c r="L53" s="58"/>
      <c r="M53" s="58"/>
      <c r="N53" s="60"/>
      <c r="O53" s="59"/>
      <c r="P53" s="59"/>
      <c r="Q53" s="59"/>
      <c r="R53" s="59"/>
      <c r="S53" s="58"/>
      <c r="T53" s="58"/>
      <c r="U53" s="58"/>
      <c r="V53" s="58"/>
      <c r="W53" s="58"/>
      <c r="X53" s="60"/>
      <c r="Y53" s="59"/>
      <c r="Z53" s="59"/>
      <c r="AA53" s="59"/>
      <c r="AB53" s="59"/>
    </row>
    <row r="54" spans="1:28" s="129" customFormat="1">
      <c r="A54" s="134" t="s">
        <v>307</v>
      </c>
      <c r="B54" s="252"/>
      <c r="C54" s="156"/>
      <c r="D54" s="159"/>
      <c r="E54" s="92"/>
      <c r="F54" s="92"/>
      <c r="G54" s="58"/>
      <c r="H54" s="58"/>
      <c r="I54" s="58"/>
      <c r="J54" s="58"/>
      <c r="K54" s="58"/>
      <c r="L54" s="58"/>
      <c r="M54" s="58"/>
      <c r="N54" s="60"/>
      <c r="O54" s="59"/>
      <c r="P54" s="59"/>
      <c r="Q54" s="59"/>
      <c r="R54" s="59"/>
      <c r="S54" s="58"/>
      <c r="T54" s="58"/>
      <c r="U54" s="58"/>
      <c r="V54" s="58"/>
      <c r="W54" s="58"/>
      <c r="X54" s="60"/>
      <c r="Y54" s="59"/>
      <c r="Z54" s="59"/>
      <c r="AA54" s="59"/>
      <c r="AB54" s="59"/>
    </row>
    <row r="55" spans="1:28" s="129" customFormat="1">
      <c r="A55" s="134" t="s">
        <v>308</v>
      </c>
      <c r="B55" s="252"/>
      <c r="C55" s="156"/>
      <c r="D55" s="159"/>
      <c r="E55" s="92"/>
      <c r="F55" s="92"/>
      <c r="G55" s="58"/>
      <c r="H55" s="58"/>
      <c r="I55" s="58"/>
      <c r="J55" s="58"/>
      <c r="K55" s="58"/>
      <c r="L55" s="58"/>
      <c r="M55" s="58"/>
      <c r="N55" s="60"/>
      <c r="O55" s="59"/>
      <c r="P55" s="59"/>
      <c r="Q55" s="59"/>
      <c r="R55" s="59"/>
      <c r="S55" s="58"/>
      <c r="T55" s="58"/>
      <c r="U55" s="58"/>
      <c r="V55" s="58"/>
      <c r="W55" s="58"/>
      <c r="X55" s="60"/>
      <c r="Y55" s="59"/>
      <c r="Z55" s="59"/>
      <c r="AA55" s="59"/>
      <c r="AB55" s="59"/>
    </row>
    <row r="56" spans="1:28" s="129" customFormat="1">
      <c r="A56" s="134" t="s">
        <v>309</v>
      </c>
      <c r="B56" s="252"/>
      <c r="C56" s="156"/>
      <c r="D56" s="159"/>
      <c r="E56" s="92"/>
      <c r="F56" s="92"/>
      <c r="G56" s="58"/>
      <c r="H56" s="58"/>
      <c r="I56" s="58"/>
      <c r="J56" s="58"/>
      <c r="K56" s="58"/>
      <c r="L56" s="58"/>
      <c r="M56" s="58"/>
      <c r="N56" s="60"/>
      <c r="O56" s="59"/>
      <c r="P56" s="59"/>
      <c r="Q56" s="59"/>
      <c r="R56" s="59"/>
      <c r="S56" s="58"/>
      <c r="T56" s="58"/>
      <c r="U56" s="58"/>
      <c r="V56" s="58"/>
      <c r="W56" s="58"/>
      <c r="X56" s="60"/>
      <c r="Y56" s="59"/>
      <c r="Z56" s="59"/>
      <c r="AA56" s="59"/>
      <c r="AB56" s="59"/>
    </row>
    <row r="57" spans="1:28">
      <c r="A57" s="134" t="s">
        <v>310</v>
      </c>
      <c r="B57" s="252"/>
      <c r="C57" s="156"/>
      <c r="D57" s="159"/>
      <c r="E57" s="153"/>
      <c r="F57" s="153"/>
      <c r="G57" s="157"/>
      <c r="H57" s="157"/>
      <c r="I57" s="157"/>
      <c r="J57" s="157"/>
      <c r="K57" s="157"/>
      <c r="L57" s="157"/>
      <c r="M57" s="157"/>
      <c r="N57" s="250"/>
      <c r="O57" s="158"/>
      <c r="P57" s="158"/>
      <c r="Q57" s="158"/>
      <c r="R57" s="158"/>
      <c r="S57" s="157"/>
      <c r="T57" s="157"/>
      <c r="U57" s="157"/>
      <c r="V57" s="157"/>
      <c r="W57" s="157"/>
      <c r="X57" s="250"/>
      <c r="Y57" s="158"/>
      <c r="Z57" s="158"/>
      <c r="AA57" s="158"/>
      <c r="AB57" s="158"/>
    </row>
    <row r="58" spans="1:28">
      <c r="A58" s="134"/>
      <c r="B58" s="306"/>
      <c r="C58" s="307"/>
      <c r="D58" s="308"/>
      <c r="E58" s="309"/>
      <c r="F58" s="309"/>
      <c r="G58" s="309"/>
      <c r="H58" s="309"/>
      <c r="I58" s="309"/>
      <c r="J58" s="309"/>
      <c r="K58" s="309"/>
      <c r="L58" s="309"/>
      <c r="M58" s="309"/>
      <c r="N58" s="242"/>
      <c r="O58" s="244"/>
      <c r="P58" s="244"/>
      <c r="Q58" s="244"/>
      <c r="R58" s="244"/>
      <c r="S58" s="309"/>
      <c r="T58" s="309"/>
      <c r="U58" s="309"/>
      <c r="V58" s="309"/>
      <c r="W58" s="309"/>
      <c r="X58" s="242"/>
      <c r="Y58" s="244"/>
      <c r="Z58" s="244"/>
      <c r="AA58" s="244"/>
      <c r="AB58" s="244"/>
    </row>
    <row r="59" spans="1:28">
      <c r="A59" s="134">
        <v>2</v>
      </c>
      <c r="B59" s="310" t="s">
        <v>311</v>
      </c>
      <c r="C59" s="311"/>
      <c r="D59" s="312"/>
      <c r="E59" s="248">
        <f t="shared" ref="E59:R59" si="2">SUM(E35:E48,E52:E57)</f>
        <v>0</v>
      </c>
      <c r="F59" s="248">
        <f t="shared" si="2"/>
        <v>0</v>
      </c>
      <c r="G59" s="188">
        <f t="shared" si="2"/>
        <v>0</v>
      </c>
      <c r="H59" s="188">
        <f t="shared" si="2"/>
        <v>0</v>
      </c>
      <c r="I59" s="188">
        <f t="shared" si="2"/>
        <v>0</v>
      </c>
      <c r="J59" s="188">
        <f t="shared" si="2"/>
        <v>0</v>
      </c>
      <c r="K59" s="188">
        <f t="shared" si="2"/>
        <v>0</v>
      </c>
      <c r="L59" s="188">
        <f t="shared" si="2"/>
        <v>0</v>
      </c>
      <c r="M59" s="188">
        <f t="shared" si="2"/>
        <v>0</v>
      </c>
      <c r="N59" s="188">
        <f t="shared" si="2"/>
        <v>0</v>
      </c>
      <c r="O59" s="188">
        <f t="shared" si="2"/>
        <v>0</v>
      </c>
      <c r="P59" s="188">
        <f t="shared" si="2"/>
        <v>0</v>
      </c>
      <c r="Q59" s="188">
        <f t="shared" si="2"/>
        <v>0</v>
      </c>
      <c r="R59" s="188">
        <f t="shared" si="2"/>
        <v>0</v>
      </c>
      <c r="S59" s="188">
        <f t="shared" ref="S59:AB59" si="3">SUM(S35:S48,S52:S57)</f>
        <v>0</v>
      </c>
      <c r="T59" s="188">
        <f t="shared" si="3"/>
        <v>0</v>
      </c>
      <c r="U59" s="188">
        <f t="shared" si="3"/>
        <v>0</v>
      </c>
      <c r="V59" s="188">
        <f t="shared" si="3"/>
        <v>0</v>
      </c>
      <c r="W59" s="188">
        <f t="shared" si="3"/>
        <v>0</v>
      </c>
      <c r="X59" s="188">
        <f t="shared" si="3"/>
        <v>0</v>
      </c>
      <c r="Y59" s="188">
        <f t="shared" si="3"/>
        <v>0</v>
      </c>
      <c r="Z59" s="188">
        <f t="shared" si="3"/>
        <v>0</v>
      </c>
      <c r="AA59" s="188">
        <f t="shared" si="3"/>
        <v>0</v>
      </c>
      <c r="AB59" s="188">
        <f t="shared" si="3"/>
        <v>0</v>
      </c>
    </row>
    <row r="60" spans="1:28">
      <c r="A60" s="134"/>
      <c r="B60" s="285"/>
      <c r="C60" s="286"/>
      <c r="D60" s="287"/>
      <c r="E60" s="288"/>
      <c r="F60" s="288"/>
      <c r="G60" s="288"/>
      <c r="H60" s="288"/>
      <c r="I60" s="288"/>
      <c r="J60" s="288"/>
      <c r="K60" s="288"/>
      <c r="L60" s="288"/>
      <c r="M60" s="288"/>
      <c r="N60" s="288"/>
      <c r="O60" s="288"/>
      <c r="P60" s="288"/>
      <c r="Q60" s="288"/>
      <c r="R60" s="289"/>
      <c r="S60" s="288"/>
      <c r="T60" s="288"/>
      <c r="U60" s="288"/>
      <c r="V60" s="288"/>
      <c r="W60" s="288"/>
      <c r="X60" s="288"/>
      <c r="Y60" s="288"/>
      <c r="Z60" s="288"/>
      <c r="AA60" s="288"/>
      <c r="AB60" s="289"/>
    </row>
    <row r="61" spans="1:28" ht="15" customHeight="1">
      <c r="A61" s="134">
        <v>3</v>
      </c>
      <c r="B61" s="104" t="s">
        <v>312</v>
      </c>
      <c r="C61" s="105"/>
      <c r="D61" s="106"/>
      <c r="E61" s="181">
        <f t="shared" ref="E61:R61" si="4">E31+E59</f>
        <v>0</v>
      </c>
      <c r="F61" s="181">
        <f t="shared" si="4"/>
        <v>0</v>
      </c>
      <c r="G61" s="107">
        <f t="shared" si="4"/>
        <v>0</v>
      </c>
      <c r="H61" s="107">
        <f t="shared" si="4"/>
        <v>0</v>
      </c>
      <c r="I61" s="107">
        <f t="shared" si="4"/>
        <v>0</v>
      </c>
      <c r="J61" s="107">
        <f t="shared" si="4"/>
        <v>0</v>
      </c>
      <c r="K61" s="107">
        <f t="shared" si="4"/>
        <v>0</v>
      </c>
      <c r="L61" s="107">
        <f t="shared" si="4"/>
        <v>0</v>
      </c>
      <c r="M61" s="107">
        <f t="shared" si="4"/>
        <v>0</v>
      </c>
      <c r="N61" s="107">
        <f t="shared" si="4"/>
        <v>0</v>
      </c>
      <c r="O61" s="107">
        <f t="shared" si="4"/>
        <v>0</v>
      </c>
      <c r="P61" s="107">
        <f t="shared" si="4"/>
        <v>0</v>
      </c>
      <c r="Q61" s="107">
        <f t="shared" si="4"/>
        <v>0</v>
      </c>
      <c r="R61" s="107">
        <f t="shared" si="4"/>
        <v>0</v>
      </c>
      <c r="S61" s="107">
        <f t="shared" ref="S61:AB61" si="5">S31+S59</f>
        <v>0</v>
      </c>
      <c r="T61" s="107">
        <f t="shared" si="5"/>
        <v>0</v>
      </c>
      <c r="U61" s="107">
        <f t="shared" si="5"/>
        <v>0</v>
      </c>
      <c r="V61" s="107">
        <f t="shared" si="5"/>
        <v>0</v>
      </c>
      <c r="W61" s="107">
        <f t="shared" si="5"/>
        <v>0</v>
      </c>
      <c r="X61" s="107">
        <f t="shared" si="5"/>
        <v>0</v>
      </c>
      <c r="Y61" s="107">
        <f t="shared" si="5"/>
        <v>0</v>
      </c>
      <c r="Z61" s="107">
        <f t="shared" si="5"/>
        <v>0</v>
      </c>
      <c r="AA61" s="107">
        <f t="shared" si="5"/>
        <v>0</v>
      </c>
      <c r="AB61" s="107">
        <f t="shared" si="5"/>
        <v>0</v>
      </c>
    </row>
    <row r="62" spans="1:28">
      <c r="A62" s="134"/>
      <c r="B62" s="24"/>
      <c r="C62" s="27"/>
      <c r="D62" s="24"/>
      <c r="E62" s="46"/>
      <c r="F62" s="46"/>
      <c r="G62" s="46"/>
      <c r="H62" s="46"/>
      <c r="I62" s="46"/>
      <c r="J62" s="46"/>
      <c r="K62" s="46"/>
      <c r="L62" s="46"/>
      <c r="M62" s="46"/>
      <c r="N62" s="46"/>
      <c r="O62" s="46"/>
      <c r="P62" s="46"/>
      <c r="Q62" s="46"/>
      <c r="R62" s="46"/>
      <c r="S62" s="46"/>
      <c r="T62" s="46"/>
      <c r="U62" s="46"/>
      <c r="V62" s="46"/>
      <c r="W62" s="46"/>
      <c r="X62" s="46"/>
      <c r="Y62" s="46"/>
      <c r="Z62" s="46"/>
      <c r="AA62" s="46"/>
      <c r="AB62" s="46"/>
    </row>
    <row r="63" spans="1:28" ht="15" customHeight="1">
      <c r="A63" s="134"/>
      <c r="B63" s="61"/>
      <c r="C63" s="62"/>
      <c r="D63" s="49"/>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s="33" customFormat="1" ht="15" customHeight="1">
      <c r="A64" s="76"/>
      <c r="B64" s="139" t="s">
        <v>313</v>
      </c>
      <c r="C64" s="32"/>
      <c r="D64" s="49"/>
      <c r="E64" s="49"/>
      <c r="F64" s="49"/>
      <c r="G64" s="50"/>
      <c r="H64" s="50"/>
      <c r="I64" s="50"/>
      <c r="J64" s="50"/>
      <c r="K64" s="50"/>
      <c r="L64" s="50"/>
      <c r="M64" s="50"/>
      <c r="N64" s="50"/>
      <c r="O64" s="47"/>
      <c r="P64" s="47"/>
      <c r="Q64" s="47"/>
      <c r="R64" s="47"/>
      <c r="S64" s="50"/>
      <c r="T64" s="50"/>
      <c r="U64" s="50"/>
      <c r="V64" s="50"/>
      <c r="W64" s="50"/>
      <c r="X64" s="50"/>
      <c r="Y64" s="47"/>
      <c r="Z64" s="47"/>
      <c r="AA64" s="47"/>
      <c r="AB64" s="47"/>
    </row>
    <row r="65" spans="1:28" ht="15" customHeight="1">
      <c r="A65" s="134"/>
      <c r="B65" s="24" t="s">
        <v>148</v>
      </c>
      <c r="C65" s="27"/>
      <c r="D65" s="49"/>
      <c r="E65" s="49"/>
      <c r="F65" s="49"/>
      <c r="G65" s="50"/>
      <c r="H65" s="50"/>
      <c r="I65" s="50"/>
      <c r="J65" s="50"/>
      <c r="K65" s="50"/>
      <c r="L65" s="50"/>
      <c r="M65" s="50"/>
      <c r="N65" s="50"/>
      <c r="O65" s="47"/>
      <c r="P65" s="47"/>
      <c r="Q65" s="47"/>
      <c r="R65" s="47"/>
      <c r="S65" s="50"/>
      <c r="T65" s="50"/>
      <c r="U65" s="50"/>
      <c r="V65" s="50"/>
      <c r="W65" s="50"/>
      <c r="X65" s="50"/>
      <c r="Y65" s="47"/>
      <c r="Z65" s="47"/>
      <c r="AA65" s="47"/>
      <c r="AB65" s="47"/>
    </row>
    <row r="66" spans="1:28">
      <c r="A66" s="134"/>
      <c r="B66" s="133" t="s">
        <v>149</v>
      </c>
      <c r="C66" s="26"/>
      <c r="D66" s="220" t="s">
        <v>283</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s="2" customFormat="1">
      <c r="A67" s="135" t="s">
        <v>314</v>
      </c>
      <c r="B67" s="257"/>
      <c r="C67" s="290"/>
      <c r="D67" s="162"/>
      <c r="E67" s="211"/>
      <c r="F67" s="211"/>
      <c r="G67" s="157"/>
      <c r="H67" s="157"/>
      <c r="I67" s="157"/>
      <c r="J67" s="157"/>
      <c r="K67" s="157"/>
      <c r="L67" s="157"/>
      <c r="M67" s="157"/>
      <c r="N67" s="250"/>
      <c r="O67" s="158"/>
      <c r="P67" s="158"/>
      <c r="Q67" s="158"/>
      <c r="R67" s="158"/>
      <c r="S67" s="157"/>
      <c r="T67" s="157"/>
      <c r="U67" s="157"/>
      <c r="V67" s="157"/>
      <c r="W67" s="157"/>
      <c r="X67" s="250"/>
      <c r="Y67" s="158"/>
      <c r="Z67" s="158"/>
      <c r="AA67" s="158"/>
      <c r="AB67" s="158"/>
    </row>
    <row r="68" spans="1:28" s="2" customFormat="1">
      <c r="A68" s="135" t="s">
        <v>315</v>
      </c>
      <c r="B68" s="260"/>
      <c r="C68" s="290"/>
      <c r="D68" s="162"/>
      <c r="E68" s="211"/>
      <c r="F68" s="211"/>
      <c r="G68" s="157"/>
      <c r="H68" s="157"/>
      <c r="I68" s="157"/>
      <c r="J68" s="157"/>
      <c r="K68" s="157"/>
      <c r="L68" s="157"/>
      <c r="M68" s="157"/>
      <c r="N68" s="250"/>
      <c r="O68" s="158"/>
      <c r="P68" s="158"/>
      <c r="Q68" s="158"/>
      <c r="R68" s="158"/>
      <c r="S68" s="157"/>
      <c r="T68" s="157"/>
      <c r="U68" s="157"/>
      <c r="V68" s="157"/>
      <c r="W68" s="157"/>
      <c r="X68" s="250"/>
      <c r="Y68" s="158"/>
      <c r="Z68" s="158"/>
      <c r="AA68" s="158"/>
      <c r="AB68" s="158"/>
    </row>
    <row r="69" spans="1:28" s="2" customFormat="1">
      <c r="A69" s="135" t="s">
        <v>316</v>
      </c>
      <c r="B69" s="260"/>
      <c r="C69" s="290"/>
      <c r="D69" s="162"/>
      <c r="E69" s="211"/>
      <c r="F69" s="211"/>
      <c r="G69" s="157"/>
      <c r="H69" s="157"/>
      <c r="I69" s="157"/>
      <c r="J69" s="157"/>
      <c r="K69" s="157"/>
      <c r="L69" s="157"/>
      <c r="M69" s="157"/>
      <c r="N69" s="250"/>
      <c r="O69" s="158"/>
      <c r="P69" s="158"/>
      <c r="Q69" s="158"/>
      <c r="R69" s="158"/>
      <c r="S69" s="157"/>
      <c r="T69" s="157"/>
      <c r="U69" s="157"/>
      <c r="V69" s="157"/>
      <c r="W69" s="157"/>
      <c r="X69" s="250"/>
      <c r="Y69" s="158"/>
      <c r="Z69" s="158"/>
      <c r="AA69" s="158"/>
      <c r="AB69" s="158"/>
    </row>
    <row r="70" spans="1:28" s="2" customFormat="1">
      <c r="A70" s="135" t="s">
        <v>317</v>
      </c>
      <c r="B70" s="260"/>
      <c r="C70" s="290"/>
      <c r="D70" s="162"/>
      <c r="E70" s="211"/>
      <c r="F70" s="211"/>
      <c r="G70" s="157"/>
      <c r="H70" s="157"/>
      <c r="I70" s="157"/>
      <c r="J70" s="157"/>
      <c r="K70" s="157"/>
      <c r="L70" s="157"/>
      <c r="M70" s="157"/>
      <c r="N70" s="250"/>
      <c r="O70" s="158"/>
      <c r="P70" s="158"/>
      <c r="Q70" s="158"/>
      <c r="R70" s="158"/>
      <c r="S70" s="157"/>
      <c r="T70" s="157"/>
      <c r="U70" s="157"/>
      <c r="V70" s="157"/>
      <c r="W70" s="157"/>
      <c r="X70" s="250"/>
      <c r="Y70" s="158"/>
      <c r="Z70" s="158"/>
      <c r="AA70" s="158"/>
      <c r="AB70" s="158"/>
    </row>
    <row r="71" spans="1:28" s="2" customFormat="1">
      <c r="A71" s="134" t="s">
        <v>318</v>
      </c>
      <c r="B71" s="260"/>
      <c r="C71" s="290"/>
      <c r="D71" s="162"/>
      <c r="E71" s="211"/>
      <c r="F71" s="211"/>
      <c r="G71" s="157"/>
      <c r="H71" s="157"/>
      <c r="I71" s="157"/>
      <c r="J71" s="157"/>
      <c r="K71" s="157"/>
      <c r="L71" s="157"/>
      <c r="M71" s="157"/>
      <c r="N71" s="250"/>
      <c r="O71" s="158"/>
      <c r="P71" s="158"/>
      <c r="Q71" s="158"/>
      <c r="R71" s="158"/>
      <c r="S71" s="157"/>
      <c r="T71" s="157"/>
      <c r="U71" s="157"/>
      <c r="V71" s="157"/>
      <c r="W71" s="157"/>
      <c r="X71" s="250"/>
      <c r="Y71" s="158"/>
      <c r="Z71" s="158"/>
      <c r="AA71" s="158"/>
      <c r="AB71" s="158"/>
    </row>
    <row r="72" spans="1:28" s="2" customFormat="1">
      <c r="A72" s="135" t="s">
        <v>319</v>
      </c>
      <c r="B72" s="260"/>
      <c r="C72" s="290"/>
      <c r="D72" s="162"/>
      <c r="E72" s="211"/>
      <c r="F72" s="211"/>
      <c r="G72" s="157"/>
      <c r="H72" s="157"/>
      <c r="I72" s="157"/>
      <c r="J72" s="157"/>
      <c r="K72" s="157"/>
      <c r="L72" s="157"/>
      <c r="M72" s="157"/>
      <c r="N72" s="250"/>
      <c r="O72" s="158"/>
      <c r="P72" s="158"/>
      <c r="Q72" s="158"/>
      <c r="R72" s="158"/>
      <c r="S72" s="157"/>
      <c r="T72" s="157"/>
      <c r="U72" s="157"/>
      <c r="V72" s="157"/>
      <c r="W72" s="157"/>
      <c r="X72" s="250"/>
      <c r="Y72" s="158"/>
      <c r="Z72" s="158"/>
      <c r="AA72" s="158"/>
      <c r="AB72" s="158"/>
    </row>
    <row r="73" spans="1:28" s="2" customFormat="1">
      <c r="A73" s="135" t="s">
        <v>320</v>
      </c>
      <c r="B73" s="260"/>
      <c r="C73" s="290"/>
      <c r="D73" s="162"/>
      <c r="E73" s="211"/>
      <c r="F73" s="211"/>
      <c r="G73" s="157"/>
      <c r="H73" s="157"/>
      <c r="I73" s="157"/>
      <c r="J73" s="157"/>
      <c r="K73" s="157"/>
      <c r="L73" s="157"/>
      <c r="M73" s="157"/>
      <c r="N73" s="250"/>
      <c r="O73" s="158"/>
      <c r="P73" s="158"/>
      <c r="Q73" s="158"/>
      <c r="R73" s="158"/>
      <c r="S73" s="157"/>
      <c r="T73" s="157"/>
      <c r="U73" s="157"/>
      <c r="V73" s="157"/>
      <c r="W73" s="157"/>
      <c r="X73" s="250"/>
      <c r="Y73" s="158"/>
      <c r="Z73" s="158"/>
      <c r="AA73" s="158"/>
      <c r="AB73" s="158"/>
    </row>
    <row r="74" spans="1:28" s="2" customFormat="1">
      <c r="A74" s="135" t="s">
        <v>321</v>
      </c>
      <c r="B74" s="260"/>
      <c r="C74" s="290"/>
      <c r="D74" s="162"/>
      <c r="E74" s="211"/>
      <c r="F74" s="211"/>
      <c r="G74" s="157"/>
      <c r="H74" s="157"/>
      <c r="I74" s="157"/>
      <c r="J74" s="157"/>
      <c r="K74" s="157"/>
      <c r="L74" s="157"/>
      <c r="M74" s="157"/>
      <c r="N74" s="250"/>
      <c r="O74" s="158"/>
      <c r="P74" s="158"/>
      <c r="Q74" s="158"/>
      <c r="R74" s="158"/>
      <c r="S74" s="157"/>
      <c r="T74" s="157"/>
      <c r="U74" s="157"/>
      <c r="V74" s="157"/>
      <c r="W74" s="157"/>
      <c r="X74" s="250"/>
      <c r="Y74" s="158"/>
      <c r="Z74" s="158"/>
      <c r="AA74" s="158"/>
      <c r="AB74" s="158"/>
    </row>
    <row r="75" spans="1:28" s="2" customFormat="1">
      <c r="A75" s="135" t="s">
        <v>322</v>
      </c>
      <c r="B75" s="260"/>
      <c r="C75" s="290"/>
      <c r="D75" s="162"/>
      <c r="E75" s="211"/>
      <c r="F75" s="211"/>
      <c r="G75" s="157"/>
      <c r="H75" s="157"/>
      <c r="I75" s="157"/>
      <c r="J75" s="157"/>
      <c r="K75" s="157"/>
      <c r="L75" s="157"/>
      <c r="M75" s="157"/>
      <c r="N75" s="250"/>
      <c r="O75" s="158"/>
      <c r="P75" s="158"/>
      <c r="Q75" s="158"/>
      <c r="R75" s="158"/>
      <c r="S75" s="157"/>
      <c r="T75" s="157"/>
      <c r="U75" s="157"/>
      <c r="V75" s="157"/>
      <c r="W75" s="157"/>
      <c r="X75" s="250"/>
      <c r="Y75" s="158"/>
      <c r="Z75" s="158"/>
      <c r="AA75" s="158"/>
      <c r="AB75" s="158"/>
    </row>
    <row r="76" spans="1:28" s="2" customFormat="1">
      <c r="A76" s="135" t="s">
        <v>323</v>
      </c>
      <c r="B76" s="260"/>
      <c r="C76" s="290"/>
      <c r="D76" s="162"/>
      <c r="E76" s="211"/>
      <c r="F76" s="211"/>
      <c r="G76" s="157"/>
      <c r="H76" s="157"/>
      <c r="I76" s="157"/>
      <c r="J76" s="157"/>
      <c r="K76" s="157"/>
      <c r="L76" s="157"/>
      <c r="M76" s="157"/>
      <c r="N76" s="250"/>
      <c r="O76" s="158"/>
      <c r="P76" s="158"/>
      <c r="Q76" s="158"/>
      <c r="R76" s="158"/>
      <c r="S76" s="157"/>
      <c r="T76" s="157"/>
      <c r="U76" s="157"/>
      <c r="V76" s="157"/>
      <c r="W76" s="157"/>
      <c r="X76" s="250"/>
      <c r="Y76" s="158"/>
      <c r="Z76" s="158"/>
      <c r="AA76" s="158"/>
      <c r="AB76" s="158"/>
    </row>
    <row r="77" spans="1:28" s="2" customFormat="1">
      <c r="A77" s="135" t="s">
        <v>324</v>
      </c>
      <c r="B77" s="260"/>
      <c r="C77" s="290"/>
      <c r="D77" s="162"/>
      <c r="E77" s="211"/>
      <c r="F77" s="211"/>
      <c r="G77" s="157"/>
      <c r="H77" s="157"/>
      <c r="I77" s="157"/>
      <c r="J77" s="157"/>
      <c r="K77" s="157"/>
      <c r="L77" s="157"/>
      <c r="M77" s="157"/>
      <c r="N77" s="250"/>
      <c r="O77" s="158"/>
      <c r="P77" s="158"/>
      <c r="Q77" s="158"/>
      <c r="R77" s="158"/>
      <c r="S77" s="157"/>
      <c r="T77" s="157"/>
      <c r="U77" s="157"/>
      <c r="V77" s="157"/>
      <c r="W77" s="157"/>
      <c r="X77" s="250"/>
      <c r="Y77" s="158"/>
      <c r="Z77" s="158"/>
      <c r="AA77" s="158"/>
      <c r="AB77" s="158"/>
    </row>
    <row r="78" spans="1:28" s="2" customFormat="1">
      <c r="A78" s="135" t="s">
        <v>325</v>
      </c>
      <c r="B78" s="260"/>
      <c r="C78" s="290"/>
      <c r="D78" s="162"/>
      <c r="E78" s="211"/>
      <c r="F78" s="211"/>
      <c r="G78" s="157"/>
      <c r="H78" s="157"/>
      <c r="I78" s="157"/>
      <c r="J78" s="157"/>
      <c r="K78" s="157"/>
      <c r="L78" s="157"/>
      <c r="M78" s="157"/>
      <c r="N78" s="250"/>
      <c r="O78" s="158"/>
      <c r="P78" s="158"/>
      <c r="Q78" s="158"/>
      <c r="R78" s="158"/>
      <c r="S78" s="157"/>
      <c r="T78" s="157"/>
      <c r="U78" s="157"/>
      <c r="V78" s="157"/>
      <c r="W78" s="157"/>
      <c r="X78" s="250"/>
      <c r="Y78" s="158"/>
      <c r="Z78" s="158"/>
      <c r="AA78" s="158"/>
      <c r="AB78" s="158"/>
    </row>
    <row r="79" spans="1:28" s="2" customFormat="1">
      <c r="A79" s="135" t="s">
        <v>326</v>
      </c>
      <c r="B79" s="260"/>
      <c r="C79" s="290"/>
      <c r="D79" s="162"/>
      <c r="E79" s="211"/>
      <c r="F79" s="211"/>
      <c r="G79" s="157"/>
      <c r="H79" s="157"/>
      <c r="I79" s="157"/>
      <c r="J79" s="157"/>
      <c r="K79" s="157"/>
      <c r="L79" s="157"/>
      <c r="M79" s="157"/>
      <c r="N79" s="250"/>
      <c r="O79" s="158"/>
      <c r="P79" s="158"/>
      <c r="Q79" s="158"/>
      <c r="R79" s="158"/>
      <c r="S79" s="157"/>
      <c r="T79" s="157"/>
      <c r="U79" s="157"/>
      <c r="V79" s="157"/>
      <c r="W79" s="157"/>
      <c r="X79" s="250"/>
      <c r="Y79" s="158"/>
      <c r="Z79" s="158"/>
      <c r="AA79" s="158"/>
      <c r="AB79" s="158"/>
    </row>
    <row r="80" spans="1:28" s="2" customFormat="1">
      <c r="A80" s="137" t="s">
        <v>327</v>
      </c>
      <c r="B80" s="260"/>
      <c r="C80" s="290"/>
      <c r="D80" s="162"/>
      <c r="E80" s="211"/>
      <c r="F80" s="211"/>
      <c r="G80" s="157"/>
      <c r="H80" s="157"/>
      <c r="I80" s="157"/>
      <c r="J80" s="157"/>
      <c r="K80" s="157"/>
      <c r="L80" s="157"/>
      <c r="M80" s="157"/>
      <c r="N80" s="157"/>
      <c r="O80" s="158"/>
      <c r="P80" s="158"/>
      <c r="Q80" s="158"/>
      <c r="R80" s="158"/>
      <c r="S80" s="157"/>
      <c r="T80" s="157"/>
      <c r="U80" s="157"/>
      <c r="V80" s="157"/>
      <c r="W80" s="157"/>
      <c r="X80" s="157"/>
      <c r="Y80" s="158"/>
      <c r="Z80" s="158"/>
      <c r="AA80" s="158"/>
      <c r="AB80" s="158"/>
    </row>
    <row r="81" spans="1:28">
      <c r="A81" s="134">
        <v>4</v>
      </c>
      <c r="B81" s="245" t="s">
        <v>328</v>
      </c>
      <c r="C81" s="261"/>
      <c r="D81" s="95"/>
      <c r="E81" s="268">
        <f>SUM(E67:E80)</f>
        <v>0</v>
      </c>
      <c r="F81" s="268">
        <f>SUM(F67:F80)</f>
        <v>0</v>
      </c>
      <c r="G81" s="151">
        <f t="shared" ref="G81:R81" si="6">SUM(G67:G80)</f>
        <v>0</v>
      </c>
      <c r="H81" s="151">
        <f t="shared" si="6"/>
        <v>0</v>
      </c>
      <c r="I81" s="151">
        <f t="shared" si="6"/>
        <v>0</v>
      </c>
      <c r="J81" s="151">
        <f t="shared" si="6"/>
        <v>0</v>
      </c>
      <c r="K81" s="151">
        <f t="shared" si="6"/>
        <v>0</v>
      </c>
      <c r="L81" s="151">
        <f t="shared" si="6"/>
        <v>0</v>
      </c>
      <c r="M81" s="151">
        <f t="shared" si="6"/>
        <v>0</v>
      </c>
      <c r="N81" s="151">
        <f t="shared" si="6"/>
        <v>0</v>
      </c>
      <c r="O81" s="151">
        <f t="shared" si="6"/>
        <v>0</v>
      </c>
      <c r="P81" s="151">
        <f t="shared" si="6"/>
        <v>0</v>
      </c>
      <c r="Q81" s="151">
        <f t="shared" si="6"/>
        <v>0</v>
      </c>
      <c r="R81" s="151">
        <f t="shared" si="6"/>
        <v>0</v>
      </c>
      <c r="S81" s="151">
        <f t="shared" ref="S81:AB81" si="7">SUM(S67:S80)</f>
        <v>0</v>
      </c>
      <c r="T81" s="151">
        <f t="shared" si="7"/>
        <v>0</v>
      </c>
      <c r="U81" s="151">
        <f t="shared" si="7"/>
        <v>0</v>
      </c>
      <c r="V81" s="151">
        <f t="shared" si="7"/>
        <v>0</v>
      </c>
      <c r="W81" s="151">
        <f t="shared" si="7"/>
        <v>0</v>
      </c>
      <c r="X81" s="151">
        <f t="shared" si="7"/>
        <v>0</v>
      </c>
      <c r="Y81" s="151">
        <f t="shared" si="7"/>
        <v>0</v>
      </c>
      <c r="Z81" s="151">
        <f t="shared" si="7"/>
        <v>0</v>
      </c>
      <c r="AA81" s="151">
        <f t="shared" si="7"/>
        <v>0</v>
      </c>
      <c r="AB81" s="151">
        <f t="shared" si="7"/>
        <v>0</v>
      </c>
    </row>
    <row r="82" spans="1:28">
      <c r="A82" s="134"/>
      <c r="B82" s="132"/>
      <c r="C82" s="26"/>
      <c r="D82" s="80"/>
      <c r="E82" s="82"/>
      <c r="F82" s="265"/>
      <c r="G82" s="83"/>
      <c r="H82" s="83"/>
      <c r="I82" s="83"/>
      <c r="J82" s="83"/>
      <c r="K82" s="83"/>
      <c r="L82" s="83"/>
      <c r="M82" s="83"/>
      <c r="N82" s="83"/>
      <c r="O82" s="84"/>
      <c r="P82" s="84"/>
      <c r="Q82" s="84"/>
      <c r="R82" s="85"/>
      <c r="S82" s="83"/>
      <c r="T82" s="83"/>
      <c r="U82" s="83"/>
      <c r="V82" s="83"/>
      <c r="W82" s="83"/>
      <c r="X82" s="83"/>
      <c r="Y82" s="84"/>
      <c r="Z82" s="84"/>
      <c r="AA82" s="84"/>
      <c r="AB82" s="85"/>
    </row>
    <row r="83" spans="1:28">
      <c r="A83" s="134"/>
      <c r="B83" s="24" t="s">
        <v>167</v>
      </c>
      <c r="C83" s="132"/>
      <c r="D83" s="133"/>
      <c r="E83" s="56"/>
      <c r="F83" s="57"/>
      <c r="G83" s="57"/>
      <c r="H83" s="57"/>
      <c r="I83" s="57"/>
      <c r="J83" s="57"/>
      <c r="K83" s="57"/>
      <c r="L83" s="57"/>
      <c r="M83" s="57"/>
      <c r="N83" s="57"/>
      <c r="O83" s="54"/>
      <c r="P83" s="54"/>
      <c r="Q83" s="54"/>
      <c r="R83" s="55"/>
      <c r="S83" s="57"/>
      <c r="T83" s="57"/>
      <c r="U83" s="57"/>
      <c r="V83" s="57"/>
      <c r="W83" s="57"/>
      <c r="X83" s="57"/>
      <c r="Y83" s="54"/>
      <c r="Z83" s="54"/>
      <c r="AA83" s="54"/>
      <c r="AB83" s="55"/>
    </row>
    <row r="84" spans="1:28">
      <c r="A84" s="134"/>
      <c r="B84" s="133" t="s">
        <v>149</v>
      </c>
      <c r="C84" s="131"/>
      <c r="D84" s="220" t="s">
        <v>283</v>
      </c>
      <c r="E84" s="191" t="s">
        <v>52</v>
      </c>
      <c r="F84" s="191" t="s">
        <v>53</v>
      </c>
      <c r="G84" s="191" t="s">
        <v>54</v>
      </c>
      <c r="H84" s="191" t="s">
        <v>55</v>
      </c>
      <c r="I84" s="191" t="s">
        <v>56</v>
      </c>
      <c r="J84" s="191" t="s">
        <v>57</v>
      </c>
      <c r="K84" s="191" t="s">
        <v>58</v>
      </c>
      <c r="L84" s="191" t="s">
        <v>59</v>
      </c>
      <c r="M84" s="191" t="s">
        <v>60</v>
      </c>
      <c r="N84" s="191" t="s">
        <v>61</v>
      </c>
      <c r="O84" s="191" t="s">
        <v>62</v>
      </c>
      <c r="P84" s="191" t="s">
        <v>63</v>
      </c>
      <c r="Q84" s="191" t="s">
        <v>64</v>
      </c>
      <c r="R84" s="191" t="s">
        <v>65</v>
      </c>
      <c r="S84" s="191" t="s">
        <v>66</v>
      </c>
      <c r="T84" s="191" t="s">
        <v>67</v>
      </c>
      <c r="U84" s="191" t="s">
        <v>68</v>
      </c>
      <c r="V84" s="191" t="s">
        <v>69</v>
      </c>
      <c r="W84" s="191" t="s">
        <v>70</v>
      </c>
      <c r="X84" s="191" t="s">
        <v>71</v>
      </c>
      <c r="Y84" s="191" t="s">
        <v>72</v>
      </c>
      <c r="Z84" s="191" t="s">
        <v>73</v>
      </c>
      <c r="AA84" s="191" t="s">
        <v>74</v>
      </c>
      <c r="AB84" s="191" t="s">
        <v>75</v>
      </c>
    </row>
    <row r="85" spans="1:28" ht="16.5">
      <c r="A85" s="135" t="s">
        <v>329</v>
      </c>
      <c r="B85" s="375" t="s">
        <v>239</v>
      </c>
      <c r="C85" s="453" t="s">
        <v>126</v>
      </c>
      <c r="D85" s="183">
        <v>0</v>
      </c>
      <c r="E85" s="266">
        <v>0</v>
      </c>
      <c r="F85" s="93">
        <v>0</v>
      </c>
      <c r="G85" s="186">
        <v>0</v>
      </c>
      <c r="H85" s="186">
        <v>0</v>
      </c>
      <c r="I85" s="186">
        <v>0</v>
      </c>
      <c r="J85" s="186">
        <v>0</v>
      </c>
      <c r="K85" s="186">
        <v>0</v>
      </c>
      <c r="L85" s="186">
        <v>0</v>
      </c>
      <c r="M85" s="186">
        <v>0</v>
      </c>
      <c r="N85" s="186">
        <v>0</v>
      </c>
      <c r="O85" s="186">
        <v>0</v>
      </c>
      <c r="P85" s="186">
        <v>0</v>
      </c>
      <c r="Q85" s="186">
        <v>0</v>
      </c>
      <c r="R85" s="186">
        <v>0</v>
      </c>
      <c r="S85" s="186">
        <v>0</v>
      </c>
      <c r="T85" s="186">
        <v>0</v>
      </c>
      <c r="U85" s="186">
        <v>0</v>
      </c>
      <c r="V85" s="186">
        <v>0</v>
      </c>
      <c r="W85" s="186">
        <v>0</v>
      </c>
      <c r="X85" s="186">
        <v>0</v>
      </c>
      <c r="Y85" s="186">
        <v>0</v>
      </c>
      <c r="Z85" s="186">
        <v>0</v>
      </c>
      <c r="AA85" s="186">
        <v>0</v>
      </c>
      <c r="AB85" s="186">
        <v>0</v>
      </c>
    </row>
    <row r="86" spans="1:28" s="129" customFormat="1" ht="16.5">
      <c r="A86" s="135" t="s">
        <v>330</v>
      </c>
      <c r="B86" s="260" t="s">
        <v>239</v>
      </c>
      <c r="C86" s="453" t="s">
        <v>171</v>
      </c>
      <c r="D86" s="183">
        <v>4.5449699999999997E-3</v>
      </c>
      <c r="E86" s="93">
        <v>0</v>
      </c>
      <c r="F86" s="93">
        <v>0</v>
      </c>
      <c r="G86" s="186">
        <v>0</v>
      </c>
      <c r="H86" s="186">
        <v>0</v>
      </c>
      <c r="I86" s="186">
        <v>0</v>
      </c>
      <c r="J86" s="186">
        <v>0</v>
      </c>
      <c r="K86" s="186">
        <v>0</v>
      </c>
      <c r="L86" s="186">
        <v>0</v>
      </c>
      <c r="M86" s="186">
        <v>0</v>
      </c>
      <c r="N86" s="186">
        <v>0</v>
      </c>
      <c r="O86" s="186">
        <v>0</v>
      </c>
      <c r="P86" s="186">
        <v>0</v>
      </c>
      <c r="Q86" s="186">
        <v>0</v>
      </c>
      <c r="R86" s="186">
        <f>$D$86*EBT!R107</f>
        <v>1953.6658079310062</v>
      </c>
      <c r="S86" s="186">
        <f>$D$86*EBT!S107</f>
        <v>1953.6658079310062</v>
      </c>
      <c r="T86" s="186">
        <f>$D$86*EBT!T107</f>
        <v>1953.6658079310062</v>
      </c>
      <c r="U86" s="186">
        <f>$D$86*EBT!U107</f>
        <v>1953.6658079310062</v>
      </c>
      <c r="V86" s="186">
        <f>$D$86*EBT!V107</f>
        <v>1953.6658079310062</v>
      </c>
      <c r="W86" s="186">
        <f>$D$86*EBT!W107</f>
        <v>1953.6658079310062</v>
      </c>
      <c r="X86" s="186">
        <f>$D$86*EBT!X107</f>
        <v>1953.6658079310062</v>
      </c>
      <c r="Y86" s="186">
        <f>$D$86*EBT!Y107</f>
        <v>1953.6658079310062</v>
      </c>
      <c r="Z86" s="186">
        <f>$D$86*EBT!Z107</f>
        <v>1953.6658079310062</v>
      </c>
      <c r="AA86" s="186">
        <f>$D$86*EBT!AA107</f>
        <v>1953.6658079310062</v>
      </c>
      <c r="AB86" s="186">
        <f>$D$86*EBT!AB107</f>
        <v>1953.6658079310062</v>
      </c>
    </row>
    <row r="87" spans="1:28" s="129" customFormat="1">
      <c r="A87" s="135" t="s">
        <v>331</v>
      </c>
      <c r="B87" s="260"/>
      <c r="C87" s="156"/>
      <c r="D87" s="155"/>
      <c r="E87" s="93"/>
      <c r="F87" s="93"/>
      <c r="G87" s="186"/>
      <c r="H87" s="157"/>
      <c r="I87" s="157"/>
      <c r="J87" s="157"/>
      <c r="K87" s="157"/>
      <c r="L87" s="157"/>
      <c r="M87" s="157"/>
      <c r="N87" s="157"/>
      <c r="O87" s="158"/>
      <c r="P87" s="158"/>
      <c r="Q87" s="158"/>
      <c r="R87" s="158"/>
      <c r="S87" s="157"/>
      <c r="T87" s="157"/>
      <c r="U87" s="157"/>
      <c r="V87" s="157"/>
      <c r="W87" s="157"/>
      <c r="X87" s="157"/>
      <c r="Y87" s="158"/>
      <c r="Z87" s="158"/>
      <c r="AA87" s="158"/>
      <c r="AB87" s="158"/>
    </row>
    <row r="88" spans="1:28" s="129" customFormat="1">
      <c r="A88" s="135" t="s">
        <v>332</v>
      </c>
      <c r="B88" s="260"/>
      <c r="C88" s="156"/>
      <c r="D88" s="155"/>
      <c r="E88" s="93"/>
      <c r="F88" s="93"/>
      <c r="G88" s="186"/>
      <c r="H88" s="157"/>
      <c r="I88" s="157"/>
      <c r="J88" s="157"/>
      <c r="K88" s="157"/>
      <c r="L88" s="157"/>
      <c r="M88" s="157"/>
      <c r="N88" s="157"/>
      <c r="O88" s="158"/>
      <c r="P88" s="158"/>
      <c r="Q88" s="158"/>
      <c r="R88" s="158"/>
      <c r="S88" s="157"/>
      <c r="T88" s="157"/>
      <c r="U88" s="157"/>
      <c r="V88" s="157"/>
      <c r="W88" s="157"/>
      <c r="X88" s="157"/>
      <c r="Y88" s="158"/>
      <c r="Z88" s="158"/>
      <c r="AA88" s="158"/>
      <c r="AB88" s="158"/>
    </row>
    <row r="89" spans="1:28" s="129" customFormat="1">
      <c r="A89" s="134" t="s">
        <v>333</v>
      </c>
      <c r="B89" s="260"/>
      <c r="C89" s="156"/>
      <c r="D89" s="155"/>
      <c r="E89" s="93"/>
      <c r="F89" s="93"/>
      <c r="G89" s="186"/>
      <c r="H89" s="157"/>
      <c r="I89" s="157"/>
      <c r="J89" s="157"/>
      <c r="K89" s="157"/>
      <c r="L89" s="157"/>
      <c r="M89" s="157"/>
      <c r="N89" s="157"/>
      <c r="O89" s="158"/>
      <c r="P89" s="158"/>
      <c r="Q89" s="158"/>
      <c r="R89" s="158"/>
      <c r="S89" s="157"/>
      <c r="T89" s="157"/>
      <c r="U89" s="157"/>
      <c r="V89" s="157"/>
      <c r="W89" s="157"/>
      <c r="X89" s="157"/>
      <c r="Y89" s="158"/>
      <c r="Z89" s="158"/>
      <c r="AA89" s="158"/>
      <c r="AB89" s="158"/>
    </row>
    <row r="90" spans="1:28" s="129" customFormat="1">
      <c r="A90" s="135" t="s">
        <v>334</v>
      </c>
      <c r="B90" s="260"/>
      <c r="C90" s="156"/>
      <c r="D90" s="155"/>
      <c r="E90" s="93"/>
      <c r="F90" s="93"/>
      <c r="G90" s="186"/>
      <c r="H90" s="157"/>
      <c r="I90" s="157"/>
      <c r="J90" s="157"/>
      <c r="K90" s="157"/>
      <c r="L90" s="157"/>
      <c r="M90" s="157"/>
      <c r="N90" s="157"/>
      <c r="O90" s="158"/>
      <c r="P90" s="158"/>
      <c r="Q90" s="158"/>
      <c r="R90" s="158"/>
      <c r="S90" s="157"/>
      <c r="T90" s="157"/>
      <c r="U90" s="157"/>
      <c r="V90" s="157"/>
      <c r="W90" s="157"/>
      <c r="X90" s="157"/>
      <c r="Y90" s="158"/>
      <c r="Z90" s="158"/>
      <c r="AA90" s="158"/>
      <c r="AB90" s="158"/>
    </row>
    <row r="91" spans="1:28" s="129" customFormat="1">
      <c r="A91" s="135" t="s">
        <v>335</v>
      </c>
      <c r="B91" s="260"/>
      <c r="C91" s="156"/>
      <c r="D91" s="155"/>
      <c r="E91" s="93"/>
      <c r="F91" s="93"/>
      <c r="G91" s="186"/>
      <c r="H91" s="157"/>
      <c r="I91" s="157"/>
      <c r="J91" s="157"/>
      <c r="K91" s="157"/>
      <c r="L91" s="157"/>
      <c r="M91" s="157"/>
      <c r="N91" s="157"/>
      <c r="O91" s="158"/>
      <c r="P91" s="158"/>
      <c r="Q91" s="158"/>
      <c r="R91" s="158"/>
      <c r="S91" s="157"/>
      <c r="T91" s="157"/>
      <c r="U91" s="157"/>
      <c r="V91" s="157"/>
      <c r="W91" s="157"/>
      <c r="X91" s="157"/>
      <c r="Y91" s="158"/>
      <c r="Z91" s="158"/>
      <c r="AA91" s="158"/>
      <c r="AB91" s="158"/>
    </row>
    <row r="92" spans="1:28" s="129" customFormat="1">
      <c r="A92" s="135" t="s">
        <v>336</v>
      </c>
      <c r="B92" s="260"/>
      <c r="C92" s="156"/>
      <c r="D92" s="155"/>
      <c r="E92" s="93"/>
      <c r="F92" s="93"/>
      <c r="G92" s="186"/>
      <c r="H92" s="157"/>
      <c r="I92" s="157"/>
      <c r="J92" s="157"/>
      <c r="K92" s="157"/>
      <c r="L92" s="157"/>
      <c r="M92" s="157"/>
      <c r="N92" s="157"/>
      <c r="O92" s="158"/>
      <c r="P92" s="158"/>
      <c r="Q92" s="158"/>
      <c r="R92" s="158"/>
      <c r="S92" s="157"/>
      <c r="T92" s="157"/>
      <c r="U92" s="157"/>
      <c r="V92" s="157"/>
      <c r="W92" s="157"/>
      <c r="X92" s="157"/>
      <c r="Y92" s="158"/>
      <c r="Z92" s="158"/>
      <c r="AA92" s="158"/>
      <c r="AB92" s="158"/>
    </row>
    <row r="93" spans="1:28" s="129" customFormat="1">
      <c r="A93" s="135" t="s">
        <v>337</v>
      </c>
      <c r="B93" s="260"/>
      <c r="C93" s="156"/>
      <c r="D93" s="155"/>
      <c r="E93" s="93"/>
      <c r="F93" s="93"/>
      <c r="G93" s="186"/>
      <c r="H93" s="157"/>
      <c r="I93" s="157"/>
      <c r="J93" s="157"/>
      <c r="K93" s="157"/>
      <c r="L93" s="157"/>
      <c r="M93" s="157"/>
      <c r="N93" s="157"/>
      <c r="O93" s="158"/>
      <c r="P93" s="158"/>
      <c r="Q93" s="158"/>
      <c r="R93" s="158"/>
      <c r="S93" s="157"/>
      <c r="T93" s="157"/>
      <c r="U93" s="157"/>
      <c r="V93" s="157"/>
      <c r="W93" s="157"/>
      <c r="X93" s="157"/>
      <c r="Y93" s="158"/>
      <c r="Z93" s="158"/>
      <c r="AA93" s="158"/>
      <c r="AB93" s="158"/>
    </row>
    <row r="94" spans="1:28" s="129" customFormat="1">
      <c r="A94" s="135" t="s">
        <v>338</v>
      </c>
      <c r="B94" s="260"/>
      <c r="C94" s="156"/>
      <c r="D94" s="155"/>
      <c r="E94" s="93"/>
      <c r="F94" s="93"/>
      <c r="G94" s="186"/>
      <c r="H94" s="157"/>
      <c r="I94" s="157"/>
      <c r="J94" s="157"/>
      <c r="K94" s="157"/>
      <c r="L94" s="157"/>
      <c r="M94" s="157"/>
      <c r="N94" s="157"/>
      <c r="O94" s="158"/>
      <c r="P94" s="158"/>
      <c r="Q94" s="158"/>
      <c r="R94" s="158"/>
      <c r="S94" s="157"/>
      <c r="T94" s="157"/>
      <c r="U94" s="157"/>
      <c r="V94" s="157"/>
      <c r="W94" s="157"/>
      <c r="X94" s="157"/>
      <c r="Y94" s="158"/>
      <c r="Z94" s="158"/>
      <c r="AA94" s="158"/>
      <c r="AB94" s="158"/>
    </row>
    <row r="95" spans="1:28">
      <c r="A95" s="135" t="s">
        <v>339</v>
      </c>
      <c r="B95" s="260"/>
      <c r="C95" s="156"/>
      <c r="D95" s="155"/>
      <c r="E95" s="93"/>
      <c r="F95" s="93"/>
      <c r="G95" s="157"/>
      <c r="H95" s="157"/>
      <c r="I95" s="157"/>
      <c r="J95" s="157"/>
      <c r="K95" s="157"/>
      <c r="L95" s="157"/>
      <c r="M95" s="157"/>
      <c r="N95" s="157"/>
      <c r="O95" s="158"/>
      <c r="P95" s="158"/>
      <c r="Q95" s="158"/>
      <c r="R95" s="158"/>
      <c r="S95" s="157"/>
      <c r="T95" s="157"/>
      <c r="U95" s="157"/>
      <c r="V95" s="157"/>
      <c r="W95" s="157"/>
      <c r="X95" s="157"/>
      <c r="Y95" s="158"/>
      <c r="Z95" s="158"/>
      <c r="AA95" s="158"/>
      <c r="AB95" s="158"/>
    </row>
    <row r="96" spans="1:28">
      <c r="A96" s="135" t="s">
        <v>340</v>
      </c>
      <c r="B96" s="260"/>
      <c r="C96" s="156"/>
      <c r="D96" s="155"/>
      <c r="E96" s="266"/>
      <c r="F96" s="266"/>
      <c r="G96" s="157"/>
      <c r="H96" s="157"/>
      <c r="I96" s="157"/>
      <c r="J96" s="157"/>
      <c r="K96" s="157"/>
      <c r="L96" s="157"/>
      <c r="M96" s="157"/>
      <c r="N96" s="157"/>
      <c r="O96" s="158"/>
      <c r="P96" s="158"/>
      <c r="Q96" s="158"/>
      <c r="R96" s="158"/>
      <c r="S96" s="157"/>
      <c r="T96" s="157"/>
      <c r="U96" s="157"/>
      <c r="V96" s="157"/>
      <c r="W96" s="157"/>
      <c r="X96" s="157"/>
      <c r="Y96" s="158"/>
      <c r="Z96" s="158"/>
      <c r="AA96" s="158"/>
      <c r="AB96" s="158"/>
    </row>
    <row r="97" spans="1:28">
      <c r="A97" s="135" t="s">
        <v>341</v>
      </c>
      <c r="B97" s="260"/>
      <c r="C97" s="156"/>
      <c r="D97" s="155"/>
      <c r="E97" s="266"/>
      <c r="F97" s="266"/>
      <c r="G97" s="157"/>
      <c r="H97" s="157"/>
      <c r="I97" s="157"/>
      <c r="J97" s="157"/>
      <c r="K97" s="157"/>
      <c r="L97" s="157"/>
      <c r="M97" s="157"/>
      <c r="N97" s="157"/>
      <c r="O97" s="158"/>
      <c r="P97" s="158"/>
      <c r="Q97" s="158"/>
      <c r="R97" s="158"/>
      <c r="S97" s="157"/>
      <c r="T97" s="157"/>
      <c r="U97" s="157"/>
      <c r="V97" s="157"/>
      <c r="W97" s="157"/>
      <c r="X97" s="157"/>
      <c r="Y97" s="158"/>
      <c r="Z97" s="158"/>
      <c r="AA97" s="158"/>
      <c r="AB97" s="158"/>
    </row>
    <row r="98" spans="1:28">
      <c r="A98" s="137" t="s">
        <v>342</v>
      </c>
      <c r="B98" s="260"/>
      <c r="C98" s="156"/>
      <c r="D98" s="155"/>
      <c r="E98" s="266"/>
      <c r="F98" s="266"/>
      <c r="G98" s="157"/>
      <c r="H98" s="157"/>
      <c r="I98" s="157"/>
      <c r="J98" s="157"/>
      <c r="K98" s="157"/>
      <c r="L98" s="157"/>
      <c r="M98" s="157"/>
      <c r="N98" s="157"/>
      <c r="O98" s="158"/>
      <c r="P98" s="158"/>
      <c r="Q98" s="158"/>
      <c r="R98" s="158"/>
      <c r="S98" s="157"/>
      <c r="T98" s="157"/>
      <c r="U98" s="157"/>
      <c r="V98" s="157"/>
      <c r="W98" s="157"/>
      <c r="X98" s="157"/>
      <c r="Y98" s="158"/>
      <c r="Z98" s="158"/>
      <c r="AA98" s="158"/>
      <c r="AB98" s="158"/>
    </row>
    <row r="99" spans="1:28">
      <c r="A99" s="134">
        <v>5</v>
      </c>
      <c r="B99" s="267" t="s">
        <v>343</v>
      </c>
      <c r="C99" s="261"/>
      <c r="D99" s="313"/>
      <c r="E99" s="268">
        <f>SUM(E85:E98)</f>
        <v>0</v>
      </c>
      <c r="F99" s="268">
        <f>SUM(F85:F98)</f>
        <v>0</v>
      </c>
      <c r="G99" s="151">
        <f t="shared" ref="G99:R99" si="8">SUM(G85:G98)</f>
        <v>0</v>
      </c>
      <c r="H99" s="151">
        <f t="shared" si="8"/>
        <v>0</v>
      </c>
      <c r="I99" s="151">
        <f t="shared" si="8"/>
        <v>0</v>
      </c>
      <c r="J99" s="151">
        <f t="shared" si="8"/>
        <v>0</v>
      </c>
      <c r="K99" s="151">
        <f t="shared" si="8"/>
        <v>0</v>
      </c>
      <c r="L99" s="151">
        <f t="shared" si="8"/>
        <v>0</v>
      </c>
      <c r="M99" s="151">
        <f t="shared" si="8"/>
        <v>0</v>
      </c>
      <c r="N99" s="151">
        <f t="shared" si="8"/>
        <v>0</v>
      </c>
      <c r="O99" s="151">
        <f t="shared" si="8"/>
        <v>0</v>
      </c>
      <c r="P99" s="151">
        <f t="shared" si="8"/>
        <v>0</v>
      </c>
      <c r="Q99" s="151">
        <f t="shared" si="8"/>
        <v>0</v>
      </c>
      <c r="R99" s="151">
        <f t="shared" si="8"/>
        <v>1953.6658079310062</v>
      </c>
      <c r="S99" s="151">
        <f t="shared" ref="S99:AB99" si="9">SUM(S85:S98)</f>
        <v>1953.6658079310062</v>
      </c>
      <c r="T99" s="151">
        <f t="shared" si="9"/>
        <v>1953.6658079310062</v>
      </c>
      <c r="U99" s="151">
        <f t="shared" si="9"/>
        <v>1953.6658079310062</v>
      </c>
      <c r="V99" s="151">
        <f t="shared" si="9"/>
        <v>1953.6658079310062</v>
      </c>
      <c r="W99" s="151">
        <f t="shared" si="9"/>
        <v>1953.6658079310062</v>
      </c>
      <c r="X99" s="151">
        <f t="shared" si="9"/>
        <v>1953.6658079310062</v>
      </c>
      <c r="Y99" s="151">
        <f t="shared" si="9"/>
        <v>1953.6658079310062</v>
      </c>
      <c r="Z99" s="151">
        <f t="shared" si="9"/>
        <v>1953.6658079310062</v>
      </c>
      <c r="AA99" s="151">
        <f t="shared" si="9"/>
        <v>1953.6658079310062</v>
      </c>
      <c r="AB99" s="151">
        <f t="shared" si="9"/>
        <v>1953.6658079310062</v>
      </c>
    </row>
    <row r="100" spans="1:28">
      <c r="A100" s="134"/>
      <c r="B100" s="90"/>
      <c r="C100" s="88"/>
      <c r="D100" s="89"/>
      <c r="E100" s="57"/>
      <c r="F100" s="57"/>
      <c r="G100" s="57"/>
      <c r="H100" s="57"/>
      <c r="I100" s="57"/>
      <c r="J100" s="57"/>
      <c r="K100" s="57"/>
      <c r="L100" s="57"/>
      <c r="M100" s="57"/>
      <c r="N100" s="57"/>
      <c r="O100" s="57"/>
      <c r="P100" s="57"/>
      <c r="Q100" s="57"/>
      <c r="R100" s="91"/>
      <c r="S100" s="57"/>
      <c r="T100" s="57"/>
      <c r="U100" s="57"/>
      <c r="V100" s="57"/>
      <c r="W100" s="57"/>
      <c r="X100" s="57"/>
      <c r="Y100" s="57"/>
      <c r="Z100" s="57"/>
      <c r="AA100" s="57"/>
      <c r="AB100" s="91"/>
    </row>
    <row r="101" spans="1:28" ht="15" customHeight="1">
      <c r="A101" s="134">
        <v>6</v>
      </c>
      <c r="B101" s="256" t="s">
        <v>344</v>
      </c>
      <c r="C101" s="146"/>
      <c r="D101" s="147"/>
      <c r="E101" s="195">
        <f>E99+E81</f>
        <v>0</v>
      </c>
      <c r="F101" s="195">
        <f>F99+F81</f>
        <v>0</v>
      </c>
      <c r="G101" s="148">
        <f t="shared" ref="G101:R101" si="10">G99+G81</f>
        <v>0</v>
      </c>
      <c r="H101" s="148">
        <f t="shared" si="10"/>
        <v>0</v>
      </c>
      <c r="I101" s="148">
        <f t="shared" si="10"/>
        <v>0</v>
      </c>
      <c r="J101" s="148">
        <f t="shared" si="10"/>
        <v>0</v>
      </c>
      <c r="K101" s="148">
        <f t="shared" si="10"/>
        <v>0</v>
      </c>
      <c r="L101" s="148">
        <f t="shared" si="10"/>
        <v>0</v>
      </c>
      <c r="M101" s="148">
        <f t="shared" si="10"/>
        <v>0</v>
      </c>
      <c r="N101" s="148">
        <f t="shared" si="10"/>
        <v>0</v>
      </c>
      <c r="O101" s="148">
        <f t="shared" si="10"/>
        <v>0</v>
      </c>
      <c r="P101" s="148">
        <f t="shared" si="10"/>
        <v>0</v>
      </c>
      <c r="Q101" s="148">
        <f t="shared" si="10"/>
        <v>0</v>
      </c>
      <c r="R101" s="148">
        <f t="shared" si="10"/>
        <v>1953.6658079310062</v>
      </c>
      <c r="S101" s="148">
        <f t="shared" ref="S101:AB101" si="11">S99+S81</f>
        <v>1953.6658079310062</v>
      </c>
      <c r="T101" s="148">
        <f t="shared" si="11"/>
        <v>1953.6658079310062</v>
      </c>
      <c r="U101" s="148">
        <f t="shared" si="11"/>
        <v>1953.6658079310062</v>
      </c>
      <c r="V101" s="148">
        <f t="shared" si="11"/>
        <v>1953.6658079310062</v>
      </c>
      <c r="W101" s="148">
        <f t="shared" si="11"/>
        <v>1953.6658079310062</v>
      </c>
      <c r="X101" s="148">
        <f t="shared" si="11"/>
        <v>1953.6658079310062</v>
      </c>
      <c r="Y101" s="148">
        <f t="shared" si="11"/>
        <v>1953.6658079310062</v>
      </c>
      <c r="Z101" s="148">
        <f t="shared" si="11"/>
        <v>1953.6658079310062</v>
      </c>
      <c r="AA101" s="148">
        <f t="shared" si="11"/>
        <v>1953.6658079310062</v>
      </c>
      <c r="AB101" s="148">
        <f t="shared" si="11"/>
        <v>1953.6658079310062</v>
      </c>
    </row>
    <row r="102" spans="1:28">
      <c r="A102" s="134"/>
      <c r="B102" s="27"/>
      <c r="C102" s="27"/>
      <c r="D102" s="24"/>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spans="1:28" ht="18.75">
      <c r="A103" s="134"/>
      <c r="B103" s="139" t="s">
        <v>345</v>
      </c>
      <c r="C103" s="32"/>
      <c r="D103" s="49"/>
      <c r="E103" s="50"/>
      <c r="F103" s="50"/>
      <c r="G103" s="50"/>
      <c r="H103" s="50"/>
      <c r="I103" s="50"/>
      <c r="J103" s="50"/>
      <c r="K103" s="50"/>
      <c r="L103" s="50"/>
      <c r="M103" s="50"/>
      <c r="N103" s="50"/>
      <c r="O103" s="47"/>
      <c r="P103" s="47"/>
      <c r="Q103" s="47"/>
      <c r="R103" s="47"/>
      <c r="S103" s="50"/>
      <c r="T103" s="50"/>
      <c r="U103" s="50"/>
      <c r="V103" s="50"/>
      <c r="W103" s="50"/>
      <c r="X103" s="50"/>
      <c r="Y103" s="47"/>
      <c r="Z103" s="47"/>
      <c r="AA103" s="47"/>
      <c r="AB103" s="47"/>
    </row>
    <row r="104" spans="1:28">
      <c r="A104" s="134"/>
      <c r="B104" s="24"/>
      <c r="C104" s="27"/>
      <c r="D104" s="24"/>
      <c r="E104" s="130"/>
      <c r="F104" s="130"/>
      <c r="G104" s="130"/>
      <c r="H104" s="130"/>
      <c r="I104" s="130"/>
      <c r="J104" s="130"/>
      <c r="K104" s="130"/>
      <c r="L104" s="130"/>
      <c r="M104" s="130"/>
      <c r="N104" s="130"/>
      <c r="O104" s="130"/>
      <c r="P104" s="129"/>
      <c r="Q104" s="129"/>
      <c r="R104" s="129"/>
      <c r="S104" s="130"/>
      <c r="T104" s="130"/>
      <c r="U104" s="130"/>
      <c r="V104" s="130"/>
      <c r="W104" s="130"/>
      <c r="X104" s="130"/>
      <c r="Y104" s="130"/>
      <c r="Z104" s="129"/>
      <c r="AA104" s="129"/>
      <c r="AB104" s="129"/>
    </row>
    <row r="105" spans="1:28">
      <c r="A105" s="134"/>
      <c r="B105" s="28"/>
      <c r="C105" s="43"/>
      <c r="D105" s="220" t="s">
        <v>275</v>
      </c>
      <c r="E105" s="191" t="s">
        <v>52</v>
      </c>
      <c r="F105" s="191" t="s">
        <v>53</v>
      </c>
      <c r="G105" s="191" t="s">
        <v>54</v>
      </c>
      <c r="H105" s="191" t="s">
        <v>55</v>
      </c>
      <c r="I105" s="191" t="s">
        <v>56</v>
      </c>
      <c r="J105" s="191" t="s">
        <v>57</v>
      </c>
      <c r="K105" s="191" t="s">
        <v>58</v>
      </c>
      <c r="L105" s="191" t="s">
        <v>59</v>
      </c>
      <c r="M105" s="191" t="s">
        <v>60</v>
      </c>
      <c r="N105" s="191" t="s">
        <v>61</v>
      </c>
      <c r="O105" s="191" t="s">
        <v>62</v>
      </c>
      <c r="P105" s="191" t="s">
        <v>63</v>
      </c>
      <c r="Q105" s="191" t="s">
        <v>64</v>
      </c>
      <c r="R105" s="191" t="s">
        <v>65</v>
      </c>
      <c r="S105" s="191" t="s">
        <v>66</v>
      </c>
      <c r="T105" s="191" t="s">
        <v>67</v>
      </c>
      <c r="U105" s="191" t="s">
        <v>68</v>
      </c>
      <c r="V105" s="191" t="s">
        <v>69</v>
      </c>
      <c r="W105" s="191" t="s">
        <v>70</v>
      </c>
      <c r="X105" s="191" t="s">
        <v>71</v>
      </c>
      <c r="Y105" s="191" t="s">
        <v>72</v>
      </c>
      <c r="Z105" s="191" t="s">
        <v>73</v>
      </c>
      <c r="AA105" s="191" t="s">
        <v>74</v>
      </c>
      <c r="AB105" s="191" t="s">
        <v>75</v>
      </c>
    </row>
    <row r="106" spans="1:28">
      <c r="A106" s="134">
        <v>7</v>
      </c>
      <c r="B106" s="267" t="s">
        <v>346</v>
      </c>
      <c r="C106" s="314"/>
      <c r="D106" s="315">
        <v>0</v>
      </c>
      <c r="E106" s="195">
        <f>EBT!E136*$D$106</f>
        <v>0</v>
      </c>
      <c r="F106" s="195">
        <f>EBT!F136*$D$106</f>
        <v>0</v>
      </c>
      <c r="G106" s="292">
        <f>EBT!G136*$D$106</f>
        <v>0</v>
      </c>
      <c r="H106" s="292">
        <f>EBT!H136*$D$106</f>
        <v>0</v>
      </c>
      <c r="I106" s="292">
        <f>EBT!I136*$D$106</f>
        <v>0</v>
      </c>
      <c r="J106" s="292">
        <f>EBT!J136*$D$106</f>
        <v>0</v>
      </c>
      <c r="K106" s="292">
        <f>EBT!K136*$D$106</f>
        <v>0</v>
      </c>
      <c r="L106" s="292">
        <f>EBT!L136*$D$106</f>
        <v>0</v>
      </c>
      <c r="M106" s="292">
        <f>EBT!M136*$D$106</f>
        <v>0</v>
      </c>
      <c r="N106" s="292">
        <f>EBT!N136*$D$106</f>
        <v>0</v>
      </c>
      <c r="O106" s="292">
        <f>EBT!O136*$D$106</f>
        <v>0</v>
      </c>
      <c r="P106" s="292">
        <f>EBT!P136*$D$106</f>
        <v>0</v>
      </c>
      <c r="Q106" s="292">
        <f>EBT!Q136*$D$106</f>
        <v>0</v>
      </c>
      <c r="R106" s="292">
        <f>EBT!R136*$D$106</f>
        <v>0</v>
      </c>
      <c r="S106" s="292">
        <f>EBT!S136*$D$106</f>
        <v>0</v>
      </c>
      <c r="T106" s="292">
        <f>EBT!T136*$D$106</f>
        <v>0</v>
      </c>
      <c r="U106" s="292">
        <f>EBT!U136*$D$106</f>
        <v>0</v>
      </c>
      <c r="V106" s="292">
        <f>EBT!V136*$D$106</f>
        <v>0</v>
      </c>
      <c r="W106" s="292">
        <f>EBT!W136*$D$106</f>
        <v>0</v>
      </c>
      <c r="X106" s="292">
        <f>EBT!X136*$D$106</f>
        <v>0</v>
      </c>
      <c r="Y106" s="292">
        <f>EBT!Y136*$D$106</f>
        <v>0</v>
      </c>
      <c r="Z106" s="292">
        <f>EBT!Z136*$D$106</f>
        <v>0</v>
      </c>
      <c r="AA106" s="292">
        <f>EBT!AA136*$D$106</f>
        <v>0</v>
      </c>
      <c r="AB106" s="292">
        <f>EBT!AB136*$D$106</f>
        <v>0</v>
      </c>
    </row>
    <row r="107" spans="1:28" ht="18.75">
      <c r="A107" s="134"/>
      <c r="B107" s="139" t="s">
        <v>347</v>
      </c>
      <c r="C107" s="132"/>
      <c r="D107" s="133"/>
      <c r="E107" s="46"/>
      <c r="F107" s="46"/>
      <c r="G107" s="46"/>
      <c r="H107" s="46"/>
      <c r="I107" s="46"/>
      <c r="J107" s="46"/>
      <c r="K107" s="46"/>
      <c r="L107" s="46"/>
      <c r="M107" s="46"/>
      <c r="N107" s="46"/>
      <c r="O107" s="48"/>
      <c r="P107" s="48"/>
      <c r="Q107" s="48"/>
      <c r="R107" s="48"/>
      <c r="S107" s="46"/>
      <c r="T107" s="46"/>
      <c r="U107" s="46"/>
      <c r="V107" s="46"/>
      <c r="W107" s="46"/>
      <c r="X107" s="46"/>
      <c r="Y107" s="48"/>
      <c r="Z107" s="48"/>
      <c r="AA107" s="48"/>
      <c r="AB107" s="48"/>
    </row>
    <row r="108" spans="1:28" s="2" customFormat="1">
      <c r="A108" s="135"/>
      <c r="B108" s="133"/>
      <c r="C108" s="132"/>
      <c r="D108" s="133"/>
      <c r="E108" s="191" t="s">
        <v>52</v>
      </c>
      <c r="F108" s="191" t="s">
        <v>53</v>
      </c>
      <c r="G108" s="191" t="s">
        <v>54</v>
      </c>
      <c r="H108" s="191" t="s">
        <v>55</v>
      </c>
      <c r="I108" s="191" t="s">
        <v>56</v>
      </c>
      <c r="J108" s="191" t="s">
        <v>57</v>
      </c>
      <c r="K108" s="191" t="s">
        <v>58</v>
      </c>
      <c r="L108" s="191" t="s">
        <v>59</v>
      </c>
      <c r="M108" s="191" t="s">
        <v>60</v>
      </c>
      <c r="N108" s="191" t="s">
        <v>61</v>
      </c>
      <c r="O108" s="191" t="s">
        <v>62</v>
      </c>
      <c r="P108" s="191" t="s">
        <v>63</v>
      </c>
      <c r="Q108" s="191" t="s">
        <v>64</v>
      </c>
      <c r="R108" s="191" t="s">
        <v>65</v>
      </c>
      <c r="S108" s="191" t="s">
        <v>66</v>
      </c>
      <c r="T108" s="191" t="s">
        <v>67</v>
      </c>
      <c r="U108" s="191" t="s">
        <v>68</v>
      </c>
      <c r="V108" s="191" t="s">
        <v>69</v>
      </c>
      <c r="W108" s="191" t="s">
        <v>70</v>
      </c>
      <c r="X108" s="191" t="s">
        <v>71</v>
      </c>
      <c r="Y108" s="191" t="s">
        <v>72</v>
      </c>
      <c r="Z108" s="191" t="s">
        <v>73</v>
      </c>
      <c r="AA108" s="191" t="s">
        <v>74</v>
      </c>
      <c r="AB108" s="191" t="s">
        <v>75</v>
      </c>
    </row>
    <row r="109" spans="1:28">
      <c r="A109" s="134">
        <v>8</v>
      </c>
      <c r="B109" s="245" t="s">
        <v>348</v>
      </c>
      <c r="C109" s="156"/>
      <c r="D109" s="269"/>
      <c r="E109" s="195">
        <f>E61+E106+E101</f>
        <v>0</v>
      </c>
      <c r="F109" s="195">
        <f t="shared" ref="F109:R109" si="12">F61+F106+F101</f>
        <v>0</v>
      </c>
      <c r="G109" s="148">
        <f t="shared" si="12"/>
        <v>0</v>
      </c>
      <c r="H109" s="148">
        <f t="shared" si="12"/>
        <v>0</v>
      </c>
      <c r="I109" s="148">
        <f t="shared" si="12"/>
        <v>0</v>
      </c>
      <c r="J109" s="148">
        <f t="shared" si="12"/>
        <v>0</v>
      </c>
      <c r="K109" s="148">
        <f t="shared" si="12"/>
        <v>0</v>
      </c>
      <c r="L109" s="148">
        <f t="shared" si="12"/>
        <v>0</v>
      </c>
      <c r="M109" s="148">
        <f t="shared" si="12"/>
        <v>0</v>
      </c>
      <c r="N109" s="148">
        <f t="shared" si="12"/>
        <v>0</v>
      </c>
      <c r="O109" s="148">
        <f t="shared" si="12"/>
        <v>0</v>
      </c>
      <c r="P109" s="148">
        <f t="shared" si="12"/>
        <v>0</v>
      </c>
      <c r="Q109" s="148">
        <f t="shared" si="12"/>
        <v>0</v>
      </c>
      <c r="R109" s="148">
        <f t="shared" si="12"/>
        <v>1953.6658079310062</v>
      </c>
      <c r="S109" s="148">
        <f t="shared" ref="S109:AB109" si="13">S61+S106+S101</f>
        <v>1953.6658079310062</v>
      </c>
      <c r="T109" s="148">
        <f t="shared" si="13"/>
        <v>1953.6658079310062</v>
      </c>
      <c r="U109" s="148">
        <f t="shared" si="13"/>
        <v>1953.6658079310062</v>
      </c>
      <c r="V109" s="148">
        <f t="shared" si="13"/>
        <v>1953.6658079310062</v>
      </c>
      <c r="W109" s="148">
        <f t="shared" si="13"/>
        <v>1953.6658079310062</v>
      </c>
      <c r="X109" s="148">
        <f t="shared" si="13"/>
        <v>1953.6658079310062</v>
      </c>
      <c r="Y109" s="148">
        <f t="shared" si="13"/>
        <v>1953.6658079310062</v>
      </c>
      <c r="Z109" s="148">
        <f t="shared" si="13"/>
        <v>1953.6658079310062</v>
      </c>
      <c r="AA109" s="148">
        <f t="shared" si="13"/>
        <v>1953.6658079310062</v>
      </c>
      <c r="AB109" s="148">
        <f t="shared" si="13"/>
        <v>1953.6658079310062</v>
      </c>
    </row>
    <row r="110" spans="1:28" ht="15" customHeight="1">
      <c r="A110" s="134"/>
      <c r="B110" s="132"/>
      <c r="C110" s="132"/>
      <c r="D110" s="132"/>
      <c r="E110" s="9"/>
      <c r="F110" s="9"/>
      <c r="G110" s="9"/>
      <c r="H110" s="9"/>
      <c r="I110" s="9"/>
      <c r="J110" s="9"/>
      <c r="K110" s="9"/>
      <c r="L110" s="9"/>
      <c r="M110" s="9"/>
      <c r="N110" s="2"/>
      <c r="O110" s="2"/>
      <c r="P110" s="2"/>
      <c r="Q110" s="2"/>
      <c r="R110" s="2"/>
      <c r="S110" s="9"/>
      <c r="T110" s="9"/>
      <c r="U110" s="9"/>
      <c r="V110" s="9"/>
      <c r="W110" s="9"/>
      <c r="X110" s="2"/>
      <c r="Y110" s="2"/>
      <c r="Z110" s="2"/>
      <c r="AA110" s="2"/>
      <c r="AB110" s="2"/>
    </row>
    <row r="111" spans="1:28" ht="18.75">
      <c r="A111" s="134"/>
      <c r="B111" s="139" t="s">
        <v>349</v>
      </c>
      <c r="C111" s="131"/>
      <c r="D111" s="131"/>
      <c r="E111" s="130"/>
      <c r="F111" s="130"/>
      <c r="G111" s="130"/>
      <c r="H111" s="130"/>
      <c r="I111" s="130"/>
      <c r="J111" s="130"/>
      <c r="K111" s="130"/>
      <c r="L111" s="130"/>
      <c r="M111" s="130"/>
      <c r="N111" s="130"/>
      <c r="O111" s="130"/>
      <c r="P111" s="129"/>
      <c r="Q111" s="129"/>
      <c r="R111" s="129"/>
      <c r="S111" s="130"/>
      <c r="T111" s="130"/>
      <c r="U111" s="130"/>
      <c r="V111" s="130"/>
      <c r="W111" s="130"/>
      <c r="X111" s="130"/>
      <c r="Y111" s="130"/>
      <c r="Z111" s="129"/>
      <c r="AA111" s="129"/>
      <c r="AB111" s="129"/>
    </row>
    <row r="112" spans="1:28" s="129" customFormat="1">
      <c r="A112" s="134"/>
      <c r="B112" s="131"/>
      <c r="C112" s="131"/>
      <c r="D112" s="131"/>
      <c r="E112" s="130"/>
      <c r="F112" s="130"/>
      <c r="G112" s="130"/>
      <c r="H112" s="130"/>
      <c r="I112" s="130"/>
      <c r="J112" s="130"/>
      <c r="K112" s="130"/>
      <c r="L112" s="130"/>
      <c r="M112" s="130"/>
      <c r="N112" s="130"/>
      <c r="O112" s="130"/>
      <c r="S112" s="130"/>
      <c r="T112" s="130"/>
      <c r="U112" s="130"/>
      <c r="V112" s="130"/>
      <c r="W112" s="130"/>
      <c r="X112" s="130"/>
      <c r="Y112" s="130"/>
    </row>
    <row r="113" spans="1:28" s="129" customFormat="1">
      <c r="A113" s="134" t="s">
        <v>350</v>
      </c>
      <c r="B113" s="152" t="s">
        <v>351</v>
      </c>
      <c r="C113" s="131"/>
      <c r="D113" s="131"/>
      <c r="E113" s="316">
        <f>EBT!E75</f>
        <v>0</v>
      </c>
      <c r="F113" s="316">
        <f>EBT!F75</f>
        <v>0</v>
      </c>
      <c r="G113" s="317">
        <f>EBT!G75</f>
        <v>0</v>
      </c>
      <c r="H113" s="317">
        <f>EBT!H75</f>
        <v>0</v>
      </c>
      <c r="I113" s="317">
        <f>EBT!I75</f>
        <v>0</v>
      </c>
      <c r="J113" s="317">
        <f>EBT!J75</f>
        <v>0</v>
      </c>
      <c r="K113" s="317">
        <f>EBT!K75</f>
        <v>0</v>
      </c>
      <c r="L113" s="317">
        <f>EBT!L75</f>
        <v>0</v>
      </c>
      <c r="M113" s="317">
        <f>EBT!M75</f>
        <v>0</v>
      </c>
      <c r="N113" s="317">
        <f>EBT!N75</f>
        <v>0</v>
      </c>
      <c r="O113" s="317">
        <f>EBT!O75</f>
        <v>0</v>
      </c>
      <c r="P113" s="317">
        <f>EBT!P75</f>
        <v>0</v>
      </c>
      <c r="Q113" s="317">
        <f>EBT!Q75</f>
        <v>0</v>
      </c>
      <c r="R113" s="317">
        <f>EBT!R75</f>
        <v>0</v>
      </c>
      <c r="S113" s="317">
        <f>EBT!S75</f>
        <v>0</v>
      </c>
      <c r="T113" s="317">
        <f>EBT!T75</f>
        <v>0</v>
      </c>
      <c r="U113" s="317">
        <f>EBT!U75</f>
        <v>0</v>
      </c>
      <c r="V113" s="317">
        <f>EBT!V75</f>
        <v>0</v>
      </c>
      <c r="W113" s="317">
        <f>EBT!W75</f>
        <v>0</v>
      </c>
      <c r="X113" s="317">
        <f>EBT!X75</f>
        <v>0</v>
      </c>
      <c r="Y113" s="317">
        <f>EBT!Y75</f>
        <v>0</v>
      </c>
      <c r="Z113" s="317">
        <f>EBT!Z75</f>
        <v>0</v>
      </c>
      <c r="AA113" s="317">
        <f>EBT!AA75</f>
        <v>0</v>
      </c>
      <c r="AB113" s="317">
        <f>EBT!AB75</f>
        <v>0</v>
      </c>
    </row>
    <row r="114" spans="1:28" s="129" customFormat="1">
      <c r="A114" s="134" t="s">
        <v>352</v>
      </c>
      <c r="B114" s="152" t="s">
        <v>353</v>
      </c>
      <c r="C114" s="131"/>
      <c r="D114" s="131"/>
      <c r="E114" s="316">
        <f>EBT!E16</f>
        <v>0</v>
      </c>
      <c r="F114" s="316">
        <f>EBT!F16</f>
        <v>0</v>
      </c>
      <c r="G114" s="317">
        <f>EBT!G16</f>
        <v>0</v>
      </c>
      <c r="H114" s="317">
        <f>EBT!H16</f>
        <v>0</v>
      </c>
      <c r="I114" s="317">
        <f>EBT!I16</f>
        <v>0</v>
      </c>
      <c r="J114" s="317">
        <f>EBT!J16</f>
        <v>0</v>
      </c>
      <c r="K114" s="317">
        <f>EBT!K16</f>
        <v>0</v>
      </c>
      <c r="L114" s="317">
        <f>EBT!L16</f>
        <v>0</v>
      </c>
      <c r="M114" s="317">
        <f>EBT!M16</f>
        <v>0</v>
      </c>
      <c r="N114" s="317">
        <f>EBT!N16</f>
        <v>0</v>
      </c>
      <c r="O114" s="317">
        <f>EBT!O16</f>
        <v>0</v>
      </c>
      <c r="P114" s="317">
        <f>EBT!P16</f>
        <v>0</v>
      </c>
      <c r="Q114" s="317">
        <f>EBT!Q16</f>
        <v>0</v>
      </c>
      <c r="R114" s="317">
        <f>EBT!R16</f>
        <v>0</v>
      </c>
      <c r="S114" s="317">
        <f>EBT!S16</f>
        <v>0</v>
      </c>
      <c r="T114" s="317">
        <f>EBT!T16</f>
        <v>0</v>
      </c>
      <c r="U114" s="317">
        <f>EBT!U16</f>
        <v>0</v>
      </c>
      <c r="V114" s="317">
        <f>EBT!V16</f>
        <v>0</v>
      </c>
      <c r="W114" s="317">
        <f>EBT!W16</f>
        <v>0</v>
      </c>
      <c r="X114" s="317">
        <f>EBT!X16</f>
        <v>0</v>
      </c>
      <c r="Y114" s="317">
        <f>EBT!Y16</f>
        <v>0</v>
      </c>
      <c r="Z114" s="317">
        <f>EBT!Z16</f>
        <v>0</v>
      </c>
      <c r="AA114" s="317">
        <f>EBT!AA16</f>
        <v>0</v>
      </c>
      <c r="AB114" s="317">
        <f>EBT!AB16</f>
        <v>0</v>
      </c>
    </row>
    <row r="115" spans="1:28" s="129" customFormat="1">
      <c r="A115" s="134" t="s">
        <v>354</v>
      </c>
      <c r="B115" s="152" t="s">
        <v>355</v>
      </c>
      <c r="C115" s="131"/>
      <c r="D115" s="131"/>
      <c r="E115" s="316">
        <f>E113+E114</f>
        <v>0</v>
      </c>
      <c r="F115" s="316">
        <f t="shared" ref="F115:R115" si="14">F113+F114</f>
        <v>0</v>
      </c>
      <c r="G115" s="317">
        <f t="shared" si="14"/>
        <v>0</v>
      </c>
      <c r="H115" s="317">
        <f t="shared" si="14"/>
        <v>0</v>
      </c>
      <c r="I115" s="317">
        <f t="shared" si="14"/>
        <v>0</v>
      </c>
      <c r="J115" s="317">
        <f t="shared" si="14"/>
        <v>0</v>
      </c>
      <c r="K115" s="317">
        <f t="shared" si="14"/>
        <v>0</v>
      </c>
      <c r="L115" s="317">
        <f t="shared" si="14"/>
        <v>0</v>
      </c>
      <c r="M115" s="317">
        <f t="shared" si="14"/>
        <v>0</v>
      </c>
      <c r="N115" s="317">
        <f t="shared" si="14"/>
        <v>0</v>
      </c>
      <c r="O115" s="317">
        <f t="shared" si="14"/>
        <v>0</v>
      </c>
      <c r="P115" s="317">
        <f t="shared" si="14"/>
        <v>0</v>
      </c>
      <c r="Q115" s="317">
        <f t="shared" si="14"/>
        <v>0</v>
      </c>
      <c r="R115" s="317">
        <f t="shared" si="14"/>
        <v>0</v>
      </c>
      <c r="S115" s="317">
        <f t="shared" ref="S115:AB115" si="15">S113+S114</f>
        <v>0</v>
      </c>
      <c r="T115" s="317">
        <f t="shared" si="15"/>
        <v>0</v>
      </c>
      <c r="U115" s="317">
        <f t="shared" si="15"/>
        <v>0</v>
      </c>
      <c r="V115" s="317">
        <f t="shared" si="15"/>
        <v>0</v>
      </c>
      <c r="W115" s="317">
        <f t="shared" si="15"/>
        <v>0</v>
      </c>
      <c r="X115" s="317">
        <f t="shared" si="15"/>
        <v>0</v>
      </c>
      <c r="Y115" s="317">
        <f t="shared" si="15"/>
        <v>0</v>
      </c>
      <c r="Z115" s="317">
        <f t="shared" si="15"/>
        <v>0</v>
      </c>
      <c r="AA115" s="317">
        <f t="shared" si="15"/>
        <v>0</v>
      </c>
      <c r="AB115" s="317">
        <f t="shared" si="15"/>
        <v>0</v>
      </c>
    </row>
    <row r="116" spans="1:28" s="129" customFormat="1">
      <c r="A116" s="137" t="s">
        <v>356</v>
      </c>
      <c r="B116" s="152" t="s">
        <v>357</v>
      </c>
      <c r="C116" s="131"/>
      <c r="D116" s="131"/>
      <c r="E116" s="316"/>
      <c r="F116" s="316"/>
      <c r="G116" s="317"/>
      <c r="H116" s="317"/>
      <c r="I116" s="317"/>
      <c r="J116" s="317"/>
      <c r="K116" s="317"/>
      <c r="L116" s="317"/>
      <c r="M116" s="317"/>
      <c r="N116" s="317"/>
      <c r="O116" s="317"/>
      <c r="P116" s="318"/>
      <c r="Q116" s="318"/>
      <c r="R116" s="318"/>
      <c r="S116" s="317"/>
      <c r="T116" s="317"/>
      <c r="U116" s="317"/>
      <c r="V116" s="317"/>
      <c r="W116" s="317"/>
      <c r="X116" s="317"/>
      <c r="Y116" s="317"/>
      <c r="Z116" s="318"/>
      <c r="AA116" s="318"/>
      <c r="AB116" s="318"/>
    </row>
    <row r="117" spans="1:28" s="129" customFormat="1">
      <c r="A117" s="134" t="s">
        <v>358</v>
      </c>
      <c r="B117" s="152" t="s">
        <v>359</v>
      </c>
      <c r="C117" s="131"/>
      <c r="D117" s="131"/>
      <c r="E117" s="316">
        <f>E115*E116</f>
        <v>0</v>
      </c>
      <c r="F117" s="316">
        <f t="shared" ref="F117:R117" si="16">F115*F116</f>
        <v>0</v>
      </c>
      <c r="G117" s="317">
        <f t="shared" si="16"/>
        <v>0</v>
      </c>
      <c r="H117" s="317">
        <f t="shared" si="16"/>
        <v>0</v>
      </c>
      <c r="I117" s="317">
        <f t="shared" si="16"/>
        <v>0</v>
      </c>
      <c r="J117" s="317">
        <f t="shared" si="16"/>
        <v>0</v>
      </c>
      <c r="K117" s="317">
        <f t="shared" si="16"/>
        <v>0</v>
      </c>
      <c r="L117" s="317">
        <f t="shared" si="16"/>
        <v>0</v>
      </c>
      <c r="M117" s="317">
        <f t="shared" si="16"/>
        <v>0</v>
      </c>
      <c r="N117" s="317">
        <f t="shared" si="16"/>
        <v>0</v>
      </c>
      <c r="O117" s="317">
        <f t="shared" si="16"/>
        <v>0</v>
      </c>
      <c r="P117" s="317">
        <f t="shared" si="16"/>
        <v>0</v>
      </c>
      <c r="Q117" s="317">
        <f t="shared" si="16"/>
        <v>0</v>
      </c>
      <c r="R117" s="317">
        <f t="shared" si="16"/>
        <v>0</v>
      </c>
      <c r="S117" s="317">
        <f t="shared" ref="S117:AB117" si="17">S115*S116</f>
        <v>0</v>
      </c>
      <c r="T117" s="317">
        <f t="shared" si="17"/>
        <v>0</v>
      </c>
      <c r="U117" s="317">
        <f t="shared" si="17"/>
        <v>0</v>
      </c>
      <c r="V117" s="317">
        <f t="shared" si="17"/>
        <v>0</v>
      </c>
      <c r="W117" s="317">
        <f t="shared" si="17"/>
        <v>0</v>
      </c>
      <c r="X117" s="317">
        <f t="shared" si="17"/>
        <v>0</v>
      </c>
      <c r="Y117" s="317">
        <f t="shared" si="17"/>
        <v>0</v>
      </c>
      <c r="Z117" s="317">
        <f t="shared" si="17"/>
        <v>0</v>
      </c>
      <c r="AA117" s="317">
        <f t="shared" si="17"/>
        <v>0</v>
      </c>
      <c r="AB117" s="317">
        <f t="shared" si="17"/>
        <v>0</v>
      </c>
    </row>
    <row r="118" spans="1:28" s="129" customFormat="1">
      <c r="A118" s="134"/>
      <c r="B118" s="131"/>
      <c r="C118" s="131"/>
      <c r="D118" s="131"/>
      <c r="E118" s="130"/>
      <c r="F118" s="130"/>
      <c r="G118" s="130"/>
      <c r="H118" s="130"/>
      <c r="I118" s="130"/>
      <c r="J118" s="130"/>
      <c r="K118" s="130"/>
      <c r="L118" s="130"/>
      <c r="M118" s="130"/>
      <c r="N118" s="130"/>
      <c r="O118" s="130"/>
      <c r="S118" s="130"/>
      <c r="T118" s="130"/>
      <c r="U118" s="130"/>
      <c r="V118" s="130"/>
      <c r="W118" s="130"/>
      <c r="X118" s="130"/>
      <c r="Y118" s="130"/>
    </row>
    <row r="119" spans="1:28" s="129" customFormat="1" ht="18.75">
      <c r="A119" s="134"/>
      <c r="B119" s="139" t="s">
        <v>360</v>
      </c>
      <c r="C119" s="131"/>
      <c r="D119" s="131"/>
      <c r="E119" s="130"/>
      <c r="F119" s="130"/>
      <c r="G119" s="130"/>
      <c r="H119" s="130"/>
      <c r="I119" s="130"/>
      <c r="J119" s="130"/>
      <c r="K119" s="130"/>
      <c r="L119" s="130"/>
      <c r="M119" s="130"/>
      <c r="N119" s="130"/>
      <c r="O119" s="130"/>
      <c r="S119" s="130"/>
      <c r="T119" s="130"/>
      <c r="U119" s="130"/>
      <c r="V119" s="130"/>
      <c r="W119" s="130"/>
      <c r="X119" s="130"/>
      <c r="Y119" s="130"/>
    </row>
    <row r="120" spans="1:28" s="129" customFormat="1">
      <c r="A120" s="134"/>
      <c r="B120" s="131"/>
      <c r="C120" s="131"/>
      <c r="D120" s="131"/>
      <c r="E120" s="130"/>
      <c r="F120" s="130"/>
      <c r="G120" s="130"/>
      <c r="H120" s="130"/>
      <c r="I120" s="130"/>
      <c r="J120" s="130"/>
      <c r="K120" s="130"/>
      <c r="L120" s="130"/>
      <c r="M120" s="130"/>
      <c r="N120" s="130"/>
      <c r="O120" s="130"/>
      <c r="S120" s="130"/>
      <c r="T120" s="130"/>
      <c r="U120" s="130"/>
      <c r="V120" s="130"/>
      <c r="W120" s="130"/>
      <c r="X120" s="130"/>
      <c r="Y120" s="130"/>
    </row>
    <row r="121" spans="1:28" s="129" customFormat="1">
      <c r="A121" s="134" t="s">
        <v>361</v>
      </c>
      <c r="B121" s="152" t="s">
        <v>362</v>
      </c>
      <c r="C121" s="131"/>
      <c r="D121" s="131"/>
      <c r="E121" s="316">
        <f>E109-E117</f>
        <v>0</v>
      </c>
      <c r="F121" s="316">
        <f t="shared" ref="F121:R121" si="18">F109-F117</f>
        <v>0</v>
      </c>
      <c r="G121" s="317">
        <f t="shared" si="18"/>
        <v>0</v>
      </c>
      <c r="H121" s="317">
        <f t="shared" si="18"/>
        <v>0</v>
      </c>
      <c r="I121" s="317">
        <f t="shared" si="18"/>
        <v>0</v>
      </c>
      <c r="J121" s="317">
        <f t="shared" si="18"/>
        <v>0</v>
      </c>
      <c r="K121" s="317">
        <f t="shared" si="18"/>
        <v>0</v>
      </c>
      <c r="L121" s="317">
        <f t="shared" si="18"/>
        <v>0</v>
      </c>
      <c r="M121" s="317">
        <f t="shared" si="18"/>
        <v>0</v>
      </c>
      <c r="N121" s="317">
        <f t="shared" si="18"/>
        <v>0</v>
      </c>
      <c r="O121" s="317">
        <f t="shared" si="18"/>
        <v>0</v>
      </c>
      <c r="P121" s="317">
        <f t="shared" si="18"/>
        <v>0</v>
      </c>
      <c r="Q121" s="317">
        <f t="shared" si="18"/>
        <v>0</v>
      </c>
      <c r="R121" s="317">
        <f t="shared" si="18"/>
        <v>1953.6658079310062</v>
      </c>
      <c r="S121" s="317">
        <f t="shared" ref="S121:AB121" si="19">S109-S117</f>
        <v>1953.6658079310062</v>
      </c>
      <c r="T121" s="317">
        <f t="shared" si="19"/>
        <v>1953.6658079310062</v>
      </c>
      <c r="U121" s="317">
        <f t="shared" si="19"/>
        <v>1953.6658079310062</v>
      </c>
      <c r="V121" s="317">
        <f t="shared" si="19"/>
        <v>1953.6658079310062</v>
      </c>
      <c r="W121" s="317">
        <f t="shared" si="19"/>
        <v>1953.6658079310062</v>
      </c>
      <c r="X121" s="317">
        <f t="shared" si="19"/>
        <v>1953.6658079310062</v>
      </c>
      <c r="Y121" s="317">
        <f t="shared" si="19"/>
        <v>1953.6658079310062</v>
      </c>
      <c r="Z121" s="317">
        <f t="shared" si="19"/>
        <v>1953.6658079310062</v>
      </c>
      <c r="AA121" s="317">
        <f t="shared" si="19"/>
        <v>1953.6658079310062</v>
      </c>
      <c r="AB121" s="317">
        <f t="shared" si="19"/>
        <v>1953.6658079310062</v>
      </c>
    </row>
    <row r="122" spans="1:28" s="129" customFormat="1">
      <c r="A122" s="134"/>
      <c r="B122" s="131"/>
      <c r="C122" s="131"/>
      <c r="D122" s="131"/>
      <c r="E122" s="130"/>
      <c r="F122" s="130"/>
      <c r="G122" s="130"/>
      <c r="H122" s="130"/>
      <c r="I122" s="130"/>
      <c r="J122" s="130"/>
      <c r="K122" s="130"/>
      <c r="L122" s="130"/>
      <c r="M122" s="130"/>
      <c r="N122" s="130"/>
      <c r="O122" s="130"/>
      <c r="S122" s="130"/>
      <c r="T122" s="130"/>
      <c r="U122" s="130"/>
      <c r="V122" s="130"/>
      <c r="W122" s="130"/>
      <c r="X122" s="130"/>
      <c r="Y122" s="130"/>
    </row>
    <row r="123" spans="1:28" s="2" customFormat="1" ht="37.5">
      <c r="A123" s="135"/>
      <c r="B123" s="139" t="s">
        <v>363</v>
      </c>
      <c r="C123" s="131"/>
      <c r="D123" s="131"/>
      <c r="E123" s="130"/>
      <c r="F123" s="130"/>
      <c r="G123" s="130"/>
      <c r="H123" s="130"/>
      <c r="I123" s="130"/>
      <c r="J123" s="130"/>
      <c r="K123" s="130"/>
      <c r="L123" s="130"/>
      <c r="M123" s="130"/>
      <c r="N123" s="130"/>
      <c r="O123" s="130"/>
      <c r="P123" s="129"/>
      <c r="Q123" s="129"/>
      <c r="R123" s="129"/>
      <c r="S123" s="130"/>
      <c r="T123" s="130"/>
      <c r="U123" s="130"/>
      <c r="V123" s="130"/>
      <c r="W123" s="130"/>
      <c r="X123" s="130"/>
      <c r="Y123" s="130"/>
      <c r="Z123" s="129"/>
      <c r="AA123" s="129"/>
      <c r="AB123" s="129"/>
    </row>
    <row r="124" spans="1:28" s="2" customFormat="1">
      <c r="A124" s="135"/>
      <c r="B124" s="131"/>
      <c r="C124" s="131"/>
      <c r="D124" s="131"/>
      <c r="E124" s="130"/>
      <c r="F124" s="130"/>
      <c r="G124" s="130"/>
      <c r="H124" s="130"/>
      <c r="I124" s="130"/>
      <c r="J124" s="130"/>
      <c r="K124" s="130"/>
      <c r="L124" s="130"/>
      <c r="M124" s="130"/>
      <c r="N124" s="130"/>
      <c r="O124" s="130"/>
      <c r="P124" s="129"/>
      <c r="Q124" s="129"/>
      <c r="R124" s="129"/>
      <c r="S124" s="130"/>
      <c r="T124" s="130"/>
      <c r="U124" s="130"/>
      <c r="V124" s="130"/>
      <c r="W124" s="130"/>
      <c r="X124" s="130"/>
      <c r="Y124" s="130"/>
      <c r="Z124" s="129"/>
      <c r="AA124" s="129"/>
      <c r="AB124" s="129"/>
    </row>
    <row r="125" spans="1:28" s="2" customFormat="1">
      <c r="A125" s="135"/>
      <c r="B125" s="133"/>
      <c r="C125" s="132"/>
      <c r="D125" s="133"/>
      <c r="E125" s="191" t="s">
        <v>52</v>
      </c>
      <c r="F125" s="191" t="s">
        <v>53</v>
      </c>
      <c r="G125" s="191" t="s">
        <v>54</v>
      </c>
      <c r="H125" s="191" t="s">
        <v>55</v>
      </c>
      <c r="I125" s="191" t="s">
        <v>56</v>
      </c>
      <c r="J125" s="191" t="s">
        <v>57</v>
      </c>
      <c r="K125" s="191" t="s">
        <v>58</v>
      </c>
      <c r="L125" s="191" t="s">
        <v>59</v>
      </c>
      <c r="M125" s="191" t="s">
        <v>60</v>
      </c>
      <c r="N125" s="191" t="s">
        <v>61</v>
      </c>
      <c r="O125" s="191" t="s">
        <v>62</v>
      </c>
      <c r="P125" s="191" t="s">
        <v>63</v>
      </c>
      <c r="Q125" s="191" t="s">
        <v>64</v>
      </c>
      <c r="R125" s="191" t="s">
        <v>65</v>
      </c>
      <c r="S125" s="191" t="s">
        <v>66</v>
      </c>
      <c r="T125" s="191" t="s">
        <v>67</v>
      </c>
      <c r="U125" s="191" t="s">
        <v>68</v>
      </c>
      <c r="V125" s="191" t="s">
        <v>69</v>
      </c>
      <c r="W125" s="191" t="s">
        <v>70</v>
      </c>
      <c r="X125" s="191" t="s">
        <v>71</v>
      </c>
      <c r="Y125" s="191" t="s">
        <v>72</v>
      </c>
      <c r="Z125" s="191" t="s">
        <v>73</v>
      </c>
      <c r="AA125" s="191" t="s">
        <v>74</v>
      </c>
      <c r="AB125" s="191" t="s">
        <v>75</v>
      </c>
    </row>
    <row r="126" spans="1:28" s="2" customFormat="1" ht="31.5">
      <c r="A126" s="135">
        <v>9</v>
      </c>
      <c r="B126" s="245" t="s">
        <v>364</v>
      </c>
      <c r="C126" s="156"/>
      <c r="D126" s="269"/>
      <c r="E126" s="195"/>
      <c r="F126" s="195"/>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row>
    <row r="127" spans="1:28">
      <c r="A127" s="134">
        <v>10</v>
      </c>
      <c r="B127" s="245" t="s">
        <v>365</v>
      </c>
      <c r="C127" s="156"/>
      <c r="D127" s="269"/>
      <c r="E127" s="195"/>
      <c r="F127" s="195"/>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row>
    <row r="128" spans="1:28">
      <c r="A128" s="134"/>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row>
    <row r="129" spans="1:28">
      <c r="A129" s="134">
        <v>11</v>
      </c>
      <c r="B129" s="460" t="s">
        <v>366</v>
      </c>
      <c r="C129" s="461"/>
      <c r="D129" s="462"/>
      <c r="E129" s="195"/>
      <c r="F129" s="195"/>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row>
    <row r="130" spans="1:28">
      <c r="A130" s="134">
        <v>12</v>
      </c>
      <c r="B130" s="460" t="s">
        <v>367</v>
      </c>
      <c r="C130" s="461"/>
      <c r="D130" s="462"/>
      <c r="E130" s="195"/>
      <c r="F130" s="195"/>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row>
    <row r="131" spans="1:28">
      <c r="A131" s="134"/>
      <c r="B131" s="131"/>
      <c r="C131" s="131"/>
      <c r="D131" s="131"/>
      <c r="E131" s="130"/>
      <c r="F131" s="130"/>
      <c r="G131" s="130"/>
      <c r="H131" s="130"/>
      <c r="I131" s="130"/>
      <c r="J131" s="130"/>
      <c r="K131" s="130"/>
      <c r="L131" s="130"/>
      <c r="M131" s="130"/>
      <c r="N131" s="130"/>
      <c r="O131" s="130"/>
      <c r="P131" s="129"/>
      <c r="Q131" s="129"/>
      <c r="R131" s="129"/>
      <c r="S131" s="129"/>
      <c r="T131" s="129"/>
      <c r="U131" s="129"/>
      <c r="V131" s="129"/>
      <c r="W131" s="129"/>
      <c r="X131" s="129"/>
      <c r="Y131" s="129"/>
      <c r="Z131" s="129"/>
      <c r="AA131" s="129"/>
      <c r="AB131" s="129"/>
    </row>
    <row r="132" spans="1:28">
      <c r="A132" s="134"/>
      <c r="B132" s="131"/>
      <c r="C132" s="131"/>
      <c r="D132" s="131"/>
      <c r="E132" s="130"/>
      <c r="F132" s="130"/>
      <c r="G132" s="130"/>
      <c r="H132" s="130"/>
      <c r="I132" s="130"/>
      <c r="J132" s="130"/>
      <c r="K132" s="130"/>
      <c r="L132" s="130"/>
      <c r="M132" s="130"/>
      <c r="N132" s="130"/>
      <c r="O132" s="130"/>
      <c r="P132" s="129"/>
      <c r="Q132" s="129"/>
      <c r="R132" s="129"/>
      <c r="S132" s="129"/>
      <c r="T132" s="129"/>
      <c r="U132" s="129"/>
      <c r="V132" s="129"/>
      <c r="W132" s="129"/>
      <c r="X132" s="129"/>
      <c r="Y132" s="129"/>
      <c r="Z132" s="129"/>
      <c r="AA132" s="129"/>
      <c r="AB132" s="129"/>
    </row>
    <row r="133" spans="1:28">
      <c r="A133" s="134"/>
      <c r="B133" s="131"/>
      <c r="C133" s="131"/>
      <c r="D133" s="131"/>
      <c r="E133" s="130"/>
      <c r="F133" s="130"/>
      <c r="G133" s="130"/>
      <c r="H133" s="130"/>
      <c r="I133" s="130"/>
      <c r="J133" s="130"/>
      <c r="K133" s="130"/>
      <c r="L133" s="130"/>
      <c r="M133" s="130"/>
      <c r="N133" s="130"/>
      <c r="O133" s="130"/>
      <c r="P133" s="129"/>
      <c r="Q133" s="129"/>
      <c r="R133" s="129"/>
      <c r="S133" s="129"/>
      <c r="T133" s="129"/>
      <c r="U133" s="129"/>
      <c r="V133" s="129"/>
      <c r="W133" s="129"/>
      <c r="X133" s="129"/>
      <c r="Y133" s="129"/>
      <c r="Z133" s="129"/>
      <c r="AA133" s="129"/>
      <c r="AB133" s="129"/>
    </row>
    <row r="134" spans="1:28">
      <c r="A134" s="134"/>
      <c r="B134" s="131"/>
      <c r="C134" s="131"/>
      <c r="D134" s="131"/>
      <c r="E134" s="130"/>
      <c r="F134" s="130"/>
      <c r="G134" s="130"/>
      <c r="H134" s="130"/>
      <c r="I134" s="130"/>
      <c r="J134" s="130"/>
      <c r="K134" s="130"/>
      <c r="L134" s="130"/>
      <c r="M134" s="130"/>
      <c r="N134" s="130"/>
      <c r="O134" s="130"/>
      <c r="P134" s="129"/>
      <c r="Q134" s="129"/>
      <c r="R134" s="129"/>
      <c r="S134" s="129"/>
      <c r="T134" s="129"/>
      <c r="U134" s="129"/>
      <c r="V134" s="129"/>
      <c r="W134" s="129"/>
      <c r="X134" s="129"/>
      <c r="Y134" s="129"/>
      <c r="Z134" s="129"/>
      <c r="AA134" s="129"/>
      <c r="AB134" s="129"/>
    </row>
    <row r="135" spans="1:28">
      <c r="A135" s="134"/>
      <c r="B135" s="131"/>
      <c r="C135" s="131"/>
      <c r="D135" s="131"/>
      <c r="E135" s="130"/>
      <c r="F135" s="130"/>
      <c r="G135" s="130"/>
      <c r="H135" s="130"/>
      <c r="I135" s="130"/>
      <c r="J135" s="130"/>
      <c r="K135" s="130"/>
      <c r="L135" s="130"/>
      <c r="M135" s="130"/>
      <c r="N135" s="130"/>
      <c r="O135" s="130"/>
      <c r="P135" s="129"/>
      <c r="Q135" s="129"/>
      <c r="R135" s="129"/>
      <c r="S135" s="129"/>
      <c r="T135" s="129"/>
      <c r="U135" s="129"/>
      <c r="V135" s="129"/>
      <c r="W135" s="129"/>
      <c r="X135" s="129"/>
      <c r="Y135" s="129"/>
      <c r="Z135" s="129"/>
      <c r="AA135" s="129"/>
      <c r="AB135" s="129"/>
    </row>
    <row r="136" spans="1:28">
      <c r="A136" s="134"/>
      <c r="B136" s="131"/>
      <c r="C136" s="131"/>
      <c r="D136" s="131"/>
      <c r="E136" s="130"/>
      <c r="F136" s="130"/>
      <c r="G136" s="130"/>
      <c r="H136" s="130"/>
      <c r="I136" s="130"/>
      <c r="J136" s="130"/>
      <c r="K136" s="130"/>
      <c r="L136" s="130"/>
      <c r="M136" s="130"/>
      <c r="N136" s="130"/>
      <c r="O136" s="130"/>
      <c r="P136" s="129"/>
      <c r="Q136" s="129"/>
      <c r="R136" s="129"/>
      <c r="S136" s="129"/>
      <c r="T136" s="129"/>
      <c r="U136" s="129"/>
      <c r="V136" s="129"/>
      <c r="W136" s="129"/>
      <c r="X136" s="129"/>
      <c r="Y136" s="129"/>
      <c r="Z136" s="129"/>
      <c r="AA136" s="129"/>
      <c r="AB136" s="129"/>
    </row>
    <row r="137" spans="1:28">
      <c r="A137" s="134"/>
      <c r="B137" s="131"/>
      <c r="C137" s="131"/>
      <c r="D137" s="131"/>
      <c r="E137" s="130"/>
      <c r="F137" s="130"/>
      <c r="G137" s="130"/>
      <c r="H137" s="130"/>
      <c r="I137" s="130"/>
      <c r="J137" s="130"/>
      <c r="K137" s="130"/>
      <c r="L137" s="130"/>
      <c r="M137" s="130"/>
      <c r="N137" s="130"/>
      <c r="O137" s="130"/>
      <c r="P137" s="129"/>
      <c r="Q137" s="129"/>
      <c r="R137" s="129"/>
      <c r="S137" s="129"/>
      <c r="T137" s="129"/>
      <c r="U137" s="129"/>
      <c r="V137" s="129"/>
      <c r="W137" s="129"/>
      <c r="X137" s="129"/>
      <c r="Y137" s="129"/>
      <c r="Z137" s="129"/>
      <c r="AA137" s="129"/>
      <c r="AB137" s="129"/>
    </row>
    <row r="138" spans="1:28">
      <c r="A138" s="134"/>
      <c r="B138" s="131"/>
      <c r="C138" s="131"/>
      <c r="D138" s="131"/>
      <c r="E138" s="130"/>
      <c r="F138" s="130"/>
      <c r="G138" s="130"/>
      <c r="H138" s="130"/>
      <c r="I138" s="130"/>
      <c r="J138" s="130"/>
      <c r="K138" s="130"/>
      <c r="L138" s="130"/>
      <c r="M138" s="130"/>
      <c r="N138" s="130"/>
      <c r="O138" s="130"/>
      <c r="P138" s="129"/>
      <c r="Q138" s="129"/>
      <c r="R138" s="129"/>
      <c r="S138" s="129"/>
      <c r="T138" s="129"/>
      <c r="U138" s="129"/>
      <c r="V138" s="129"/>
      <c r="W138" s="129"/>
      <c r="X138" s="129"/>
      <c r="Y138" s="129"/>
      <c r="Z138" s="129"/>
      <c r="AA138" s="129"/>
      <c r="AB138" s="129"/>
    </row>
    <row r="139" spans="1:28">
      <c r="A139" s="134"/>
      <c r="B139" s="131"/>
      <c r="C139" s="131"/>
      <c r="D139" s="131"/>
      <c r="E139" s="130"/>
      <c r="F139" s="130"/>
      <c r="G139" s="130"/>
      <c r="H139" s="130"/>
      <c r="I139" s="130"/>
      <c r="J139" s="130"/>
      <c r="K139" s="130"/>
      <c r="L139" s="130"/>
      <c r="M139" s="130"/>
      <c r="N139" s="130"/>
      <c r="O139" s="130"/>
      <c r="P139" s="129"/>
      <c r="Q139" s="129"/>
      <c r="R139" s="129"/>
      <c r="S139" s="129"/>
      <c r="T139" s="129"/>
      <c r="U139" s="129"/>
      <c r="V139" s="129"/>
      <c r="W139" s="129"/>
      <c r="X139" s="129"/>
      <c r="Y139" s="129"/>
      <c r="Z139" s="129"/>
      <c r="AA139" s="129"/>
      <c r="AB139" s="129"/>
    </row>
    <row r="140" spans="1:28">
      <c r="A140" s="134"/>
      <c r="B140" s="131"/>
      <c r="C140" s="131"/>
      <c r="D140" s="131"/>
      <c r="E140" s="130"/>
      <c r="F140" s="130"/>
      <c r="G140" s="130"/>
      <c r="H140" s="130"/>
      <c r="I140" s="130"/>
      <c r="J140" s="130"/>
      <c r="K140" s="130"/>
      <c r="L140" s="130"/>
      <c r="M140" s="130"/>
      <c r="N140" s="130"/>
      <c r="O140" s="130"/>
      <c r="P140" s="129"/>
      <c r="Q140" s="129"/>
      <c r="R140" s="129"/>
      <c r="S140" s="129"/>
      <c r="T140" s="129"/>
      <c r="U140" s="129"/>
      <c r="V140" s="129"/>
      <c r="W140" s="129"/>
      <c r="X140" s="129"/>
      <c r="Y140" s="129"/>
      <c r="Z140" s="129"/>
      <c r="AA140" s="129"/>
      <c r="AB140" s="129"/>
    </row>
    <row r="141" spans="1:28" s="2" customFormat="1">
      <c r="A141" s="135"/>
      <c r="B141" s="131"/>
      <c r="C141" s="131"/>
      <c r="D141" s="131"/>
      <c r="E141" s="130"/>
      <c r="F141" s="130"/>
      <c r="G141" s="130"/>
      <c r="H141" s="130"/>
      <c r="I141" s="130"/>
      <c r="J141" s="130"/>
      <c r="K141" s="130"/>
      <c r="L141" s="130"/>
      <c r="M141" s="130"/>
      <c r="N141" s="130"/>
      <c r="O141" s="130"/>
      <c r="P141" s="129"/>
      <c r="Q141" s="129"/>
      <c r="R141" s="129"/>
    </row>
    <row r="142" spans="1:28">
      <c r="A142" s="134"/>
      <c r="B142" s="131"/>
      <c r="C142" s="131"/>
      <c r="D142" s="131"/>
      <c r="E142" s="130"/>
      <c r="F142" s="130"/>
      <c r="G142" s="130"/>
      <c r="H142" s="130"/>
      <c r="I142" s="130"/>
      <c r="J142" s="130"/>
      <c r="K142" s="130"/>
      <c r="L142" s="130"/>
      <c r="M142" s="130"/>
      <c r="N142" s="130"/>
      <c r="O142" s="130"/>
      <c r="P142" s="129"/>
      <c r="Q142" s="129"/>
      <c r="R142" s="129"/>
      <c r="S142" s="129"/>
      <c r="T142" s="129"/>
      <c r="U142" s="129"/>
      <c r="V142" s="129"/>
      <c r="W142" s="129"/>
      <c r="X142" s="129"/>
      <c r="Y142" s="129"/>
      <c r="Z142" s="129"/>
      <c r="AA142" s="129"/>
      <c r="AB142" s="129"/>
    </row>
    <row r="143" spans="1:28">
      <c r="A143" s="134"/>
      <c r="B143" s="131"/>
      <c r="C143" s="131"/>
      <c r="D143" s="131"/>
      <c r="E143" s="130"/>
      <c r="F143" s="130"/>
      <c r="G143" s="130"/>
      <c r="H143" s="130"/>
      <c r="I143" s="130"/>
      <c r="J143" s="130"/>
      <c r="K143" s="130"/>
      <c r="L143" s="130"/>
      <c r="M143" s="130"/>
      <c r="N143" s="130"/>
      <c r="O143" s="130"/>
      <c r="P143" s="129"/>
      <c r="Q143" s="129"/>
      <c r="R143" s="129"/>
      <c r="S143" s="129"/>
      <c r="T143" s="129"/>
      <c r="U143" s="129"/>
      <c r="V143" s="129"/>
      <c r="W143" s="129"/>
      <c r="X143" s="129"/>
      <c r="Y143" s="129"/>
      <c r="Z143" s="129"/>
      <c r="AA143" s="129"/>
      <c r="AB143" s="129"/>
    </row>
    <row r="144" spans="1:28">
      <c r="A144" s="134"/>
      <c r="B144" s="131"/>
      <c r="C144" s="131"/>
      <c r="D144" s="131"/>
      <c r="E144" s="130"/>
      <c r="F144" s="130"/>
      <c r="G144" s="130"/>
      <c r="H144" s="130"/>
      <c r="I144" s="130"/>
      <c r="J144" s="130"/>
      <c r="K144" s="130"/>
      <c r="L144" s="130"/>
      <c r="M144" s="130"/>
      <c r="N144" s="130"/>
      <c r="O144" s="130"/>
      <c r="P144" s="129"/>
      <c r="Q144" s="129"/>
      <c r="R144" s="129"/>
      <c r="S144" s="129"/>
      <c r="T144" s="129"/>
      <c r="U144" s="129"/>
      <c r="V144" s="129"/>
      <c r="W144" s="129"/>
      <c r="X144" s="129"/>
      <c r="Y144" s="129"/>
      <c r="Z144" s="129"/>
      <c r="AA144" s="129"/>
      <c r="AB144" s="129"/>
    </row>
    <row r="145" spans="1:1">
      <c r="A145" s="134"/>
    </row>
    <row r="146" spans="1:1">
      <c r="A146" s="134"/>
    </row>
    <row r="147" spans="1:1">
      <c r="A147" s="134"/>
    </row>
    <row r="148" spans="1:1">
      <c r="A148" s="134"/>
    </row>
    <row r="149" spans="1:1">
      <c r="A149" s="134"/>
    </row>
    <row r="150" spans="1:1">
      <c r="A150" s="134"/>
    </row>
    <row r="151" spans="1:1">
      <c r="A151" s="134"/>
    </row>
    <row r="152" spans="1:1">
      <c r="A152" s="134"/>
    </row>
    <row r="153" spans="1:1">
      <c r="A153" s="134"/>
    </row>
    <row r="154" spans="1:1">
      <c r="A154" s="134"/>
    </row>
    <row r="155" spans="1:1">
      <c r="A155" s="134"/>
    </row>
    <row r="156" spans="1:1">
      <c r="A156" s="134"/>
    </row>
    <row r="157" spans="1:1">
      <c r="A157" s="134"/>
    </row>
    <row r="158" spans="1:1">
      <c r="A158" s="134"/>
    </row>
    <row r="159" spans="1:1">
      <c r="A159" s="134"/>
    </row>
    <row r="160" spans="1:1">
      <c r="A160" s="134"/>
    </row>
    <row r="161" spans="1:1">
      <c r="A161" s="134"/>
    </row>
    <row r="162" spans="1:1">
      <c r="A162" s="134"/>
    </row>
    <row r="163" spans="1:1">
      <c r="A163" s="134"/>
    </row>
    <row r="164" spans="1:1">
      <c r="A164" s="134"/>
    </row>
    <row r="165" spans="1:1">
      <c r="A165" s="134"/>
    </row>
    <row r="166" spans="1:1">
      <c r="A166" s="134"/>
    </row>
    <row r="167" spans="1:1">
      <c r="A167" s="134"/>
    </row>
    <row r="168" spans="1:1">
      <c r="A168" s="134"/>
    </row>
  </sheetData>
  <dataConsolidate/>
  <mergeCells count="2">
    <mergeCell ref="B129:D129"/>
    <mergeCell ref="B130:D130"/>
  </mergeCells>
  <phoneticPr fontId="4" type="noConversion"/>
  <printOptions horizontalCentered="1"/>
  <pageMargins left="0.25" right="0.25" top="0.75" bottom="0.75" header="0.3" footer="0.3"/>
  <pageSetup scale="28"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F20D-EC0D-4699-9D9C-A528ED6FAC2C}">
  <sheetPr>
    <tabColor indexed="42"/>
    <pageSetUpPr fitToPage="1"/>
  </sheetPr>
  <dimension ref="A1:AI36"/>
  <sheetViews>
    <sheetView tabSelected="1" view="pageBreakPreview" workbookViewId="0">
      <selection activeCell="G5" sqref="G5"/>
    </sheetView>
  </sheetViews>
  <sheetFormatPr defaultColWidth="9" defaultRowHeight="15.75"/>
  <cols>
    <col min="1" max="1" width="9" style="79"/>
    <col min="2" max="2" width="80.5" style="409" customWidth="1"/>
    <col min="3" max="3" width="18.375" style="409" customWidth="1"/>
    <col min="4" max="4" width="12" style="409" customWidth="1"/>
    <col min="5" max="5" width="14.125" style="409" customWidth="1"/>
    <col min="6" max="6" width="10.875" style="130" bestFit="1" customWidth="1"/>
    <col min="7" max="7" width="16.375" style="130" customWidth="1"/>
    <col min="8" max="10" width="11.75" style="130" bestFit="1" customWidth="1"/>
    <col min="11" max="11" width="12.25" style="130" customWidth="1"/>
    <col min="12" max="12" width="11.75" style="130" customWidth="1"/>
    <col min="13" max="13" width="10.625" style="130" customWidth="1"/>
    <col min="14" max="14" width="11.125" style="130" customWidth="1"/>
    <col min="15" max="15" width="12.375" style="130" customWidth="1"/>
    <col min="16" max="16" width="10.75" style="130" customWidth="1"/>
    <col min="17" max="17" width="11.25" style="130" customWidth="1"/>
    <col min="18" max="18" width="10.875" style="129" bestFit="1" customWidth="1"/>
    <col min="19" max="19" width="13.875" style="129" customWidth="1"/>
    <col min="20" max="21" width="10.875" style="129" bestFit="1" customWidth="1"/>
    <col min="22" max="22" width="10.875" style="129" customWidth="1"/>
    <col min="23" max="23" width="13.375" style="129" customWidth="1"/>
    <col min="24" max="24" width="11.125" style="129" customWidth="1"/>
    <col min="25" max="25" width="10.875" style="129" bestFit="1" customWidth="1"/>
    <col min="26" max="26" width="10.875" style="129" customWidth="1"/>
    <col min="27" max="27" width="13.875" style="129" customWidth="1"/>
    <col min="28" max="28" width="12.375" style="129" customWidth="1"/>
    <col min="29" max="29" width="11.5" style="129" customWidth="1"/>
    <col min="30" max="30" width="11" style="129" customWidth="1"/>
    <col min="31" max="31" width="13.75" style="129" customWidth="1"/>
    <col min="32" max="32" width="11" style="129" customWidth="1"/>
    <col min="33" max="33" width="10.875" style="129" bestFit="1" customWidth="1"/>
    <col min="34" max="34" width="12.5" style="129" customWidth="1"/>
    <col min="35" max="130" width="7.125" style="129" customWidth="1"/>
    <col min="131" max="16384" width="9" style="129"/>
  </cols>
  <sheetData>
    <row r="1" spans="1:35">
      <c r="B1" s="65" t="s">
        <v>7</v>
      </c>
      <c r="O1" s="129"/>
      <c r="Q1" s="129"/>
    </row>
    <row r="2" spans="1:35">
      <c r="B2" s="65" t="s">
        <v>8</v>
      </c>
      <c r="O2" s="129"/>
      <c r="Q2" s="129"/>
    </row>
    <row r="3" spans="1:35" s="407" customFormat="1">
      <c r="A3" s="79"/>
      <c r="B3" s="410" t="s">
        <v>9</v>
      </c>
      <c r="C3" s="411"/>
      <c r="D3" s="411"/>
      <c r="E3" s="411"/>
    </row>
    <row r="4" spans="1:35" s="407" customFormat="1">
      <c r="A4" s="79"/>
      <c r="B4" s="412" t="s">
        <v>368</v>
      </c>
      <c r="C4" s="413"/>
      <c r="D4" s="413"/>
      <c r="E4" s="413"/>
    </row>
    <row r="5" spans="1:35" s="407" customFormat="1">
      <c r="A5" s="79"/>
      <c r="B5" s="414" t="s">
        <v>369</v>
      </c>
      <c r="C5" s="413"/>
      <c r="D5" s="413"/>
      <c r="E5" s="413"/>
    </row>
    <row r="6" spans="1:35" s="407" customFormat="1" ht="15.75" customHeight="1">
      <c r="A6" s="79"/>
      <c r="B6" s="415" t="s">
        <v>47</v>
      </c>
      <c r="C6" s="409"/>
      <c r="D6" s="409"/>
      <c r="E6" s="409"/>
      <c r="F6" s="416"/>
      <c r="I6" s="417"/>
      <c r="J6" s="417"/>
      <c r="K6" s="417"/>
      <c r="L6" s="417"/>
      <c r="M6" s="417"/>
      <c r="N6" s="417"/>
      <c r="O6" s="417"/>
      <c r="P6" s="417"/>
      <c r="Q6" s="417"/>
    </row>
    <row r="7" spans="1:35" s="407" customFormat="1" ht="31.5">
      <c r="A7" s="79"/>
      <c r="B7" s="65"/>
      <c r="C7" s="418" t="s">
        <v>370</v>
      </c>
      <c r="D7" s="410" t="s">
        <v>195</v>
      </c>
      <c r="E7" s="65"/>
      <c r="F7" s="419"/>
      <c r="G7" s="419"/>
      <c r="H7" s="419"/>
      <c r="I7" s="419"/>
      <c r="J7" s="420"/>
      <c r="K7" s="421"/>
      <c r="L7" s="421"/>
      <c r="M7" s="421"/>
      <c r="N7" s="421"/>
      <c r="O7" s="421"/>
      <c r="P7" s="421"/>
      <c r="Q7" s="421"/>
      <c r="R7" s="420"/>
      <c r="T7" s="420"/>
      <c r="U7" s="420"/>
    </row>
    <row r="8" spans="1:35" s="407" customFormat="1" ht="31.5" customHeight="1">
      <c r="A8" s="79"/>
      <c r="B8" s="409"/>
      <c r="C8" s="418" t="s">
        <v>371</v>
      </c>
      <c r="D8" s="470" t="s">
        <v>372</v>
      </c>
      <c r="E8" s="470"/>
      <c r="F8" s="470"/>
      <c r="G8" s="422"/>
      <c r="H8" s="406"/>
      <c r="I8" s="454" t="s">
        <v>373</v>
      </c>
      <c r="J8" s="454"/>
      <c r="K8" s="423"/>
      <c r="L8" s="471" t="s">
        <v>374</v>
      </c>
      <c r="M8" s="471"/>
      <c r="N8" s="471"/>
      <c r="O8" s="421"/>
      <c r="P8" s="458" t="s">
        <v>375</v>
      </c>
      <c r="Q8" s="458"/>
      <c r="R8" s="458"/>
      <c r="T8" s="472" t="s">
        <v>376</v>
      </c>
      <c r="U8" s="472"/>
      <c r="V8" s="472"/>
      <c r="W8" s="424"/>
      <c r="X8" s="463" t="s">
        <v>377</v>
      </c>
      <c r="Y8" s="463"/>
      <c r="Z8" s="463"/>
      <c r="AA8" s="424"/>
      <c r="AB8" s="463" t="s">
        <v>378</v>
      </c>
      <c r="AC8" s="463"/>
      <c r="AD8" s="463"/>
      <c r="AF8" s="463" t="s">
        <v>379</v>
      </c>
      <c r="AG8" s="463"/>
      <c r="AH8" s="463"/>
    </row>
    <row r="9" spans="1:35" s="408" customFormat="1" ht="18.75">
      <c r="A9" s="425"/>
      <c r="B9" s="426" t="s">
        <v>380</v>
      </c>
      <c r="C9" s="427"/>
      <c r="D9" s="191" t="s">
        <v>52</v>
      </c>
      <c r="E9" s="191" t="s">
        <v>53</v>
      </c>
      <c r="F9" s="271" t="s">
        <v>54</v>
      </c>
      <c r="G9" s="319"/>
      <c r="H9" s="271" t="s">
        <v>55</v>
      </c>
      <c r="I9" s="185" t="s">
        <v>56</v>
      </c>
      <c r="J9" s="185" t="s">
        <v>57</v>
      </c>
      <c r="K9" s="319"/>
      <c r="L9" s="185" t="s">
        <v>58</v>
      </c>
      <c r="M9" s="185" t="s">
        <v>59</v>
      </c>
      <c r="N9" s="191" t="s">
        <v>60</v>
      </c>
      <c r="O9" s="319"/>
      <c r="P9" s="191" t="s">
        <v>61</v>
      </c>
      <c r="Q9" s="191" t="s">
        <v>62</v>
      </c>
      <c r="R9" s="185" t="s">
        <v>63</v>
      </c>
      <c r="S9" s="344"/>
      <c r="T9" s="398" t="s">
        <v>64</v>
      </c>
      <c r="U9" s="343" t="s">
        <v>65</v>
      </c>
      <c r="V9" s="335" t="s">
        <v>66</v>
      </c>
      <c r="W9" s="334"/>
      <c r="X9" s="333" t="s">
        <v>67</v>
      </c>
      <c r="Y9" s="333" t="s">
        <v>68</v>
      </c>
      <c r="Z9" s="335" t="s">
        <v>69</v>
      </c>
      <c r="AA9" s="334"/>
      <c r="AB9" s="335" t="s">
        <v>70</v>
      </c>
      <c r="AC9" s="335" t="s">
        <v>71</v>
      </c>
      <c r="AD9" s="335" t="s">
        <v>72</v>
      </c>
      <c r="AE9" s="336"/>
      <c r="AF9" s="335" t="s">
        <v>73</v>
      </c>
      <c r="AG9" s="335" t="s">
        <v>74</v>
      </c>
      <c r="AH9" s="332" t="s">
        <v>75</v>
      </c>
    </row>
    <row r="10" spans="1:35" ht="15" customHeight="1">
      <c r="A10" s="422">
        <v>1</v>
      </c>
      <c r="B10" s="65" t="s">
        <v>381</v>
      </c>
      <c r="C10" s="418"/>
      <c r="D10" s="428">
        <f>EBT!$E$15</f>
        <v>890564</v>
      </c>
      <c r="E10" s="428">
        <f>EBT!$F$15</f>
        <v>927405</v>
      </c>
      <c r="F10" s="180">
        <f>EBT!$G$15</f>
        <v>984153</v>
      </c>
      <c r="G10" s="111"/>
      <c r="H10" s="180">
        <f>EBT!$H$15</f>
        <v>1053784</v>
      </c>
      <c r="I10" s="180">
        <f>EBT!I15</f>
        <v>1117409</v>
      </c>
      <c r="J10" s="180">
        <f>EBT!J15</f>
        <v>1163807</v>
      </c>
      <c r="K10" s="111"/>
      <c r="L10" s="180">
        <f>EBT!K15</f>
        <v>1212142</v>
      </c>
      <c r="M10" s="180">
        <f>EBT!L15</f>
        <v>1256668</v>
      </c>
      <c r="N10" s="180">
        <f>EBT!M15</f>
        <v>1289720</v>
      </c>
      <c r="O10" s="122"/>
      <c r="P10" s="180">
        <f>EBT!N15</f>
        <v>1324311</v>
      </c>
      <c r="Q10" s="180">
        <f>EBT!O15</f>
        <v>1353096</v>
      </c>
      <c r="R10" s="320">
        <f>EBT!P15</f>
        <v>1430875</v>
      </c>
      <c r="S10" s="342"/>
      <c r="T10" s="399">
        <f>EBT!Q15</f>
        <v>1478551</v>
      </c>
      <c r="U10" s="320">
        <f>EBT!R15</f>
        <v>1493357</v>
      </c>
      <c r="V10" s="337">
        <f>EBT!S15</f>
        <v>1508311</v>
      </c>
      <c r="W10" s="111"/>
      <c r="X10" s="180">
        <f>EBT!T15</f>
        <v>1523415</v>
      </c>
      <c r="Y10" s="180">
        <f>EBT!U15</f>
        <v>1538670</v>
      </c>
      <c r="Z10" s="320">
        <f>EBT!V15</f>
        <v>1554077</v>
      </c>
      <c r="AA10" s="122"/>
      <c r="AB10" s="320">
        <f>EBT!W15</f>
        <v>1569639</v>
      </c>
      <c r="AC10" s="320">
        <f>EBT!X15</f>
        <v>1585356</v>
      </c>
      <c r="AD10" s="320">
        <f>EBT!Y15</f>
        <v>1601230</v>
      </c>
      <c r="AE10" s="429"/>
      <c r="AF10" s="320">
        <f>EBT!Z15</f>
        <v>1617263</v>
      </c>
      <c r="AG10" s="320">
        <f>EBT!AA15</f>
        <v>1633456</v>
      </c>
      <c r="AH10" s="320">
        <f>EBT!AB15</f>
        <v>1649811</v>
      </c>
    </row>
    <row r="11" spans="1:35" ht="15" customHeight="1">
      <c r="A11" s="422">
        <v>2</v>
      </c>
      <c r="B11" s="65" t="s">
        <v>382</v>
      </c>
      <c r="C11" s="430"/>
      <c r="D11" s="359">
        <f>IF(D10&gt;EBT!E27+EBT!E28+EBT!E48+EBT!E49,EBT!E27+EBT!E28+EBT!E48+EBT!E49,D10)-EBT!E37</f>
        <v>887464</v>
      </c>
      <c r="E11" s="359">
        <f>IF(E10&gt;EBT!F27+EBT!F28+EBT!F48+EBT!F49,EBT!F27+EBT!F28+EBT!F48+EBT!F49,E10)-EBT!F37</f>
        <v>924305</v>
      </c>
      <c r="F11" s="359">
        <f>IF(F10&gt;EBT!G27+EBT!G28+EBT!G48+EBT!G49,EBT!G27+EBT!G28+EBT!G48+EBT!G49,F10)-EBT!G37</f>
        <v>981053</v>
      </c>
      <c r="G11" s="111"/>
      <c r="H11" s="359">
        <f>IF(H10&gt;EBT!H27+EBT!H28+EBT!H48+EBT!H49,EBT!H27+EBT!H28+EBT!H48+EBT!H49,H10)-EBT!H37</f>
        <v>1050684</v>
      </c>
      <c r="I11" s="359">
        <f>IF(I10&gt;EBT!I27+EBT!I28+EBT!I48+EBT!I49,EBT!I27+EBT!I28+EBT!I48+EBT!I49,I10)-EBT!I37</f>
        <v>1114309</v>
      </c>
      <c r="J11" s="359">
        <f>IF(J10&gt;EBT!J27+EBT!J28+EBT!J48+EBT!J49,EBT!J27+EBT!J28+EBT!J48+EBT!J49,J10)-EBT!J37</f>
        <v>1108478</v>
      </c>
      <c r="K11" s="111"/>
      <c r="L11" s="359">
        <f>IF(L10&gt;EBT!K27+EBT!K28+EBT!K48+EBT!K49,EBT!K27+EBT!K28+EBT!K48+EBT!K49,L10)-EBT!K37</f>
        <v>1209042</v>
      </c>
      <c r="M11" s="359">
        <f>IF(M10&gt;EBT!L27+EBT!L28+EBT!L48+EBT!L49,EBT!L27+EBT!L28+EBT!L48+EBT!L49,M10)-EBT!L37</f>
        <v>1253568</v>
      </c>
      <c r="N11" s="359">
        <f>IF(N10&gt;EBT!M27+EBT!M28+EBT!M48+EBT!M49,EBT!M27+EBT!M28+EBT!M48+EBT!M49,N10)-EBT!M37</f>
        <v>1286620</v>
      </c>
      <c r="O11" s="122"/>
      <c r="P11" s="359">
        <f>IF(P10&gt;EBT!N27+EBT!N28+EBT!N48+EBT!N49,EBT!N27+EBT!N28+EBT!N48+EBT!N49,P10)-EBT!N37</f>
        <v>1321211</v>
      </c>
      <c r="Q11" s="359">
        <f>IF(Q10&gt;EBT!O27+EBT!O28+EBT!O48+EBT!O49,EBT!O27+EBT!O28+EBT!O48+EBT!O49,Q10)-EBT!O37</f>
        <v>1349996</v>
      </c>
      <c r="R11" s="359">
        <f>IF(R10&gt;EBT!P27+EBT!P28+EBT!P48+EBT!P49,EBT!P27+EBT!P28+EBT!P48+EBT!P49,R10)-EBT!P37</f>
        <v>1083326</v>
      </c>
      <c r="S11" s="342"/>
      <c r="T11" s="359">
        <f>IF(T10&gt;EBT!Q27+EBT!Q28+EBT!Q48+EBT!Q49,EBT!Q27+EBT!Q28+EBT!Q48+EBT!Q49,T10)-EBT!Q37</f>
        <v>1188626</v>
      </c>
      <c r="U11" s="359">
        <f>IF(U10&gt;EBT!R27+EBT!R28+EBT!R48+EBT!R49,EBT!R27+EBT!R28+EBT!R48+EBT!R49,U10)-EBT!R37</f>
        <v>1235715</v>
      </c>
      <c r="V11" s="359">
        <f>IF(V10&gt;EBT!S27+EBT!S28+EBT!S48+EBT!S49,EBT!S27+EBT!S28+EBT!S48+EBT!S49,V10)-EBT!S37</f>
        <v>1505211</v>
      </c>
      <c r="W11" s="111"/>
      <c r="X11" s="359">
        <f>IF(X10&gt;EBT!T27+EBT!T28+EBT!T48+EBT!T49,EBT!T27+EBT!T28+EBT!T48+EBT!T49,X10)-EBT!T37</f>
        <v>1520315</v>
      </c>
      <c r="Y11" s="359">
        <f>IF(Y10&gt;EBT!U27+EBT!U28+EBT!U48+EBT!U49,EBT!U27+EBT!U28+EBT!U48+EBT!U49,Y10)-EBT!U37</f>
        <v>1133831</v>
      </c>
      <c r="Z11" s="359">
        <f>IF(Z10&gt;EBT!V27+EBT!V28+EBT!V48+EBT!V49,EBT!V27+EBT!V28+EBT!V48+EBT!V49,Z10)-EBT!V37</f>
        <v>1102243</v>
      </c>
      <c r="AA11" s="122"/>
      <c r="AB11" s="359">
        <f>IF(AB10&gt;EBT!W27+EBT!W28+EBT!W48+EBT!W49,EBT!W27+EBT!W28+EBT!W48+EBT!W49,AB10)-EBT!W37</f>
        <v>836895</v>
      </c>
      <c r="AC11" s="359">
        <f>IF(AC10&gt;EBT!X27+EBT!X28+EBT!X48+EBT!X49,EBT!X27+EBT!X28+EBT!X48+EBT!X49,AC10)-EBT!X37</f>
        <v>871482</v>
      </c>
      <c r="AD11" s="359">
        <f>IF(AD10&gt;EBT!Y27+EBT!Y28+EBT!Y48+EBT!Y49,EBT!Y27+EBT!Y28+EBT!Y48+EBT!Y49,AD10)-EBT!Y37</f>
        <v>1585606</v>
      </c>
      <c r="AE11" s="429"/>
      <c r="AF11" s="359">
        <f>IF(AF10&gt;EBT!Z27+EBT!Z28+EBT!Z48+EBT!Z49,EBT!Z27+EBT!Z28+EBT!Z48+EBT!Z49,AF10)-EBT!Z37</f>
        <v>1572269</v>
      </c>
      <c r="AG11" s="359">
        <f>IF(AG10&gt;EBT!AA27+EBT!AA28+EBT!AA48+EBT!AA49,EBT!AA27+EBT!AA28+EBT!AA48+EBT!AA49,AG10)-EBT!AA37</f>
        <v>1313908</v>
      </c>
      <c r="AH11" s="359">
        <f>IF(AH10&gt;EBT!AB27+EBT!AB28+EBT!AB48+EBT!AB49,EBT!AB27+EBT!AB28+EBT!AB48+EBT!AB49,AH10)-EBT!AB37</f>
        <v>1313908</v>
      </c>
      <c r="AI11" s="359"/>
    </row>
    <row r="12" spans="1:35">
      <c r="A12" s="422">
        <v>3</v>
      </c>
      <c r="B12" s="65" t="s">
        <v>383</v>
      </c>
      <c r="C12" s="65"/>
      <c r="D12" s="197">
        <v>0.36499999999999999</v>
      </c>
      <c r="E12" s="197">
        <v>0.38250000000000001</v>
      </c>
      <c r="F12" s="362">
        <v>0.4</v>
      </c>
      <c r="G12" s="111"/>
      <c r="H12" s="204">
        <v>0.41670000000000001</v>
      </c>
      <c r="I12" s="197">
        <v>0.43330000000000002</v>
      </c>
      <c r="J12" s="203">
        <v>0.45</v>
      </c>
      <c r="K12" s="111"/>
      <c r="L12" s="202">
        <v>0.4667</v>
      </c>
      <c r="M12" s="204">
        <v>0.48330000000000001</v>
      </c>
      <c r="N12" s="197">
        <v>0.5</v>
      </c>
      <c r="O12" s="122"/>
      <c r="P12" s="197">
        <v>0.51714722222222198</v>
      </c>
      <c r="Q12" s="197">
        <v>0.53396555555555503</v>
      </c>
      <c r="R12" s="327">
        <v>0.55078388888888896</v>
      </c>
      <c r="S12" s="342"/>
      <c r="T12" s="328">
        <v>0.56760222222222201</v>
      </c>
      <c r="U12" s="204">
        <v>0.58442055555555505</v>
      </c>
      <c r="V12" s="327">
        <v>0.60123888888888899</v>
      </c>
      <c r="W12" s="111"/>
      <c r="X12" s="328">
        <v>0.61805722222222204</v>
      </c>
      <c r="Y12" s="204">
        <v>0.63487555555555497</v>
      </c>
      <c r="Z12" s="197">
        <v>0.65169388888888902</v>
      </c>
      <c r="AA12" s="122"/>
      <c r="AB12" s="197">
        <v>0.66851222222222195</v>
      </c>
      <c r="AC12" s="203">
        <v>0.685330555555555</v>
      </c>
      <c r="AD12" s="202">
        <v>0.70214888888888904</v>
      </c>
      <c r="AE12" s="429"/>
      <c r="AF12" s="202">
        <v>0.71896722222222198</v>
      </c>
      <c r="AG12" s="204">
        <v>0.73578555555555503</v>
      </c>
      <c r="AH12" s="202">
        <v>0.75260388888888896</v>
      </c>
    </row>
    <row r="13" spans="1:35">
      <c r="A13" s="422">
        <v>4</v>
      </c>
      <c r="B13" s="65" t="s">
        <v>384</v>
      </c>
      <c r="C13" s="65"/>
      <c r="D13" s="464">
        <f>(D10-D11)+(E10-E11)+(F10-F11)</f>
        <v>9300</v>
      </c>
      <c r="E13" s="465"/>
      <c r="F13" s="466"/>
      <c r="G13" s="111"/>
      <c r="H13" s="464">
        <f>(I10-I11)+(J10-J11)+(H10-H11)</f>
        <v>61529</v>
      </c>
      <c r="I13" s="465"/>
      <c r="J13" s="466"/>
      <c r="K13" s="111"/>
      <c r="L13" s="467">
        <f>(N10-N11)+(L10-L11)+(M10-M11)</f>
        <v>9300</v>
      </c>
      <c r="M13" s="468"/>
      <c r="N13" s="469"/>
      <c r="O13" s="122"/>
      <c r="P13" s="467">
        <f>(R10-R11)+(P10-P11)+(Q10-Q11)</f>
        <v>353749</v>
      </c>
      <c r="Q13" s="468"/>
      <c r="R13" s="469"/>
      <c r="S13" s="342"/>
      <c r="T13" s="467">
        <f>(V10-V11)+(T10-T11)+(U10-U11)</f>
        <v>550667</v>
      </c>
      <c r="U13" s="468"/>
      <c r="V13" s="469"/>
      <c r="W13" s="111"/>
      <c r="X13" s="467">
        <f>(Z10-Z11)+(X10-X11)+(Y10-Y11)</f>
        <v>859773</v>
      </c>
      <c r="Y13" s="468"/>
      <c r="Z13" s="469"/>
      <c r="AA13" s="112"/>
      <c r="AB13" s="467">
        <f>(AD10-AD11)+(AB10-AB11)+(AC10-AC11)</f>
        <v>1462242</v>
      </c>
      <c r="AC13" s="468"/>
      <c r="AD13" s="469"/>
      <c r="AE13" s="429"/>
      <c r="AF13" s="467">
        <f>(AF10-AF11)+(AG10-AG11)+(AH10-AH11)</f>
        <v>700445</v>
      </c>
      <c r="AG13" s="468"/>
      <c r="AH13" s="469"/>
    </row>
    <row r="14" spans="1:35">
      <c r="A14" s="422"/>
      <c r="B14" s="65"/>
      <c r="C14" s="65"/>
      <c r="D14" s="321"/>
      <c r="E14" s="322"/>
      <c r="F14" s="200"/>
      <c r="G14" s="431"/>
      <c r="H14" s="200"/>
      <c r="I14" s="200"/>
      <c r="J14" s="200"/>
      <c r="K14" s="431"/>
      <c r="L14" s="200"/>
      <c r="M14" s="200"/>
      <c r="N14" s="431"/>
      <c r="O14" s="431"/>
      <c r="P14" s="431"/>
      <c r="Q14" s="431"/>
      <c r="R14" s="200"/>
      <c r="S14" s="342"/>
      <c r="T14" s="200"/>
      <c r="U14" s="200"/>
      <c r="V14" s="200"/>
      <c r="W14" s="431"/>
      <c r="X14" s="200"/>
      <c r="Y14" s="200"/>
      <c r="Z14" s="200"/>
      <c r="AA14" s="431"/>
      <c r="AB14" s="200"/>
      <c r="AC14" s="200"/>
      <c r="AD14" s="200"/>
      <c r="AE14" s="429"/>
      <c r="AF14" s="200"/>
      <c r="AG14" s="200"/>
      <c r="AH14" s="200"/>
    </row>
    <row r="15" spans="1:35" ht="16.5" thickBot="1">
      <c r="A15" s="422"/>
      <c r="B15" s="432" t="s">
        <v>385</v>
      </c>
      <c r="C15" s="65"/>
      <c r="D15" s="114"/>
      <c r="E15" s="433"/>
      <c r="F15" s="431"/>
      <c r="G15" s="116"/>
      <c r="H15" s="431"/>
      <c r="I15" s="431"/>
      <c r="J15" s="431"/>
      <c r="K15" s="431"/>
      <c r="L15" s="431"/>
      <c r="M15" s="431"/>
      <c r="N15" s="431"/>
      <c r="O15" s="431"/>
      <c r="P15" s="431"/>
      <c r="Q15" s="431"/>
      <c r="R15" s="431"/>
      <c r="S15" s="342"/>
      <c r="T15" s="431"/>
      <c r="U15" s="431"/>
      <c r="V15" s="431"/>
      <c r="W15" s="431"/>
      <c r="X15" s="431"/>
      <c r="Y15" s="431"/>
      <c r="Z15" s="431"/>
      <c r="AA15" s="431"/>
      <c r="AB15" s="431"/>
      <c r="AC15" s="431"/>
      <c r="AD15" s="431"/>
      <c r="AE15" s="429"/>
      <c r="AF15" s="431"/>
      <c r="AG15" s="431"/>
      <c r="AH15" s="431"/>
    </row>
    <row r="16" spans="1:35" ht="32.25" customHeight="1" thickBot="1">
      <c r="A16" s="422">
        <v>5</v>
      </c>
      <c r="B16" s="65" t="s">
        <v>386</v>
      </c>
      <c r="C16" s="434">
        <v>1280484</v>
      </c>
      <c r="D16" s="115"/>
      <c r="E16" s="115"/>
      <c r="F16" s="116"/>
      <c r="G16" s="405">
        <f>C16+SUM(D21:F21)</f>
        <v>2072742.857951707</v>
      </c>
      <c r="H16" s="330"/>
      <c r="I16" s="404"/>
      <c r="J16" s="116"/>
      <c r="K16" s="405">
        <f>G16+SUM(H21:J21)</f>
        <v>2530798.5852211309</v>
      </c>
      <c r="L16" s="116"/>
      <c r="M16" s="116"/>
      <c r="N16" s="116"/>
      <c r="O16" s="405">
        <f>K16+SUM(L21:N21)</f>
        <v>2735372.0545785753</v>
      </c>
      <c r="P16" s="116"/>
      <c r="Q16" s="431"/>
      <c r="R16" s="116"/>
      <c r="S16" s="405">
        <f>O16+SUM(P21:R21)</f>
        <v>3238555.6651374176</v>
      </c>
      <c r="T16" s="116"/>
      <c r="U16" s="116"/>
      <c r="V16" s="116"/>
      <c r="W16" s="405">
        <f>S16+SUM(T21:V21)</f>
        <v>4613872.9840692831</v>
      </c>
      <c r="X16" s="116"/>
      <c r="Y16" s="116"/>
      <c r="Z16" s="116"/>
      <c r="AA16" s="405">
        <f>W16+SUM(X21:Z21)</f>
        <v>6034985.6228710245</v>
      </c>
      <c r="AB16" s="116"/>
      <c r="AC16" s="116"/>
      <c r="AD16" s="116"/>
      <c r="AE16" s="405">
        <f>AA16+SUM(AB21:AD21)</f>
        <v>6752079.9093640456</v>
      </c>
      <c r="AF16" s="116"/>
      <c r="AG16" s="116"/>
      <c r="AH16" s="116"/>
    </row>
    <row r="17" spans="1:34" ht="27.75" customHeight="1">
      <c r="A17" s="422">
        <v>6</v>
      </c>
      <c r="B17" s="65" t="s">
        <v>387</v>
      </c>
      <c r="C17" s="65" t="s">
        <v>48</v>
      </c>
      <c r="D17" s="117">
        <f>(SUM(EBT!E27,EBT!E28,EBT!E48,EBT!E49)-D11-EBT!E130)+EBT!E50+EBT!E51+EBT!E67</f>
        <v>316514</v>
      </c>
      <c r="E17" s="117">
        <f>(SUM(EBT!F27,EBT!F28,EBT!F48,EBT!F49)-E11-EBT!F130)+EBT!F50+EBT!F51+EBT!F67</f>
        <v>9722</v>
      </c>
      <c r="F17" s="117">
        <f>(SUM(EBT!G27,EBT!G28,EBT!G48,EBT!G49)-F11-EBT!G130)+EBT!G50+EBT!G51+EBT!G67</f>
        <v>475322.85795170692</v>
      </c>
      <c r="G17" s="112"/>
      <c r="H17" s="117">
        <f>(SUM(EBT!H27,EBT!H28,EBT!H48,EBT!H49)-H11-EBT!H130)+EBT!H50+EBT!H51+EBT!H67</f>
        <v>219967.7164739625</v>
      </c>
      <c r="I17" s="117">
        <f>(SUM(EBT!I27,EBT!I28,EBT!I48,EBT!I49)-I11-EBT!I130)+EBT!I50+EBT!I51+EBT!I67</f>
        <v>239021.57556648177</v>
      </c>
      <c r="J17" s="117">
        <f>(SUM(EBT!J27,EBT!J28,EBT!J48,EBT!J49)-J11-EBT!J130)+EBT!J50+EBT!J51+EBT!J67</f>
        <v>11377.435228979773</v>
      </c>
      <c r="K17" s="112"/>
      <c r="L17" s="117">
        <f>(SUM(EBT!K27,EBT!K28,EBT!K48,EBT!K49)-L11-EBT!K130)+EBT!K50+EBT!K51+EBT!K67</f>
        <v>102355.29546117179</v>
      </c>
      <c r="M17" s="117">
        <f>(SUM(EBT!L27,EBT!L28,EBT!L48,EBT!L49)-M11-EBT!L130)+EBT!L50+EBT!L51+EBT!L67</f>
        <v>15832.156262773204</v>
      </c>
      <c r="N17" s="117">
        <f>(SUM(EBT!M27,EBT!M28,EBT!M48,EBT!M49)-N11-EBT!M130)+EBT!M50+EBT!M51+EBT!M67</f>
        <v>95686.017633499549</v>
      </c>
      <c r="O17" s="112"/>
      <c r="P17" s="117">
        <f>(SUM(EBT!N27,EBT!N28,EBT!N48,EBT!N49)-P11-EBT!N130)+EBT!N50+EBT!N51+EBT!N67</f>
        <v>319114.87957306649</v>
      </c>
      <c r="Q17" s="117">
        <f>(SUM(EBT!O27,EBT!O28,EBT!O48,EBT!O49)-Q11-EBT!O130)+EBT!O50+EBT!O51+EBT!O67</f>
        <v>186140.74208118985</v>
      </c>
      <c r="R17" s="117">
        <f>(SUM(EBT!P27,EBT!P28,EBT!P48,EBT!P49)-R11-EBT!P130)+EBT!P50+EBT!P51+EBT!P67</f>
        <v>11352.605157585594</v>
      </c>
      <c r="S17" s="342"/>
      <c r="T17" s="117">
        <f>(SUM(EBT!Q27,EBT!Q28,EBT!Q48,EBT!Q49)-T11-EBT!Q130)+EBT!Q50+EBT!Q51+EBT!Q67</f>
        <v>11348.468801969815</v>
      </c>
      <c r="U17" s="117">
        <f>(SUM(EBT!R27,EBT!R28,EBT!R48,EBT!R49)-U11-EBT!R130)+EBT!R50+EBT!R51+EBT!R67</f>
        <v>11344.333014058755</v>
      </c>
      <c r="V17" s="117">
        <f>(SUM(EBT!S27,EBT!S28,EBT!S48,EBT!S49)-V11-EBT!S130)+EBT!S50+EBT!S51+EBT!S67</f>
        <v>158605.1977935688</v>
      </c>
      <c r="W17" s="112"/>
      <c r="X17" s="117">
        <f>(SUM(EBT!T27,EBT!T28,EBT!T48,EBT!T49)-X11-EBT!T130)+EBT!T50+EBT!T51+EBT!T67</f>
        <v>107356.06314021647</v>
      </c>
      <c r="Y17" s="117">
        <f>(SUM(EBT!U27,EBT!U28,EBT!U48,EBT!U49)-Y11-EBT!U130)+EBT!U50+EBT!U51+EBT!U67</f>
        <v>5368.9290537184497</v>
      </c>
      <c r="Z17" s="117">
        <f>(SUM(EBT!V27,EBT!V28,EBT!V48,EBT!V49)-Z11-EBT!V130)+EBT!V50+EBT!V51+EBT!V67</f>
        <v>5367.79553379153</v>
      </c>
      <c r="AA17" s="112"/>
      <c r="AB17" s="117">
        <f>(SUM(EBT!W27,EBT!W28,EBT!W48,EBT!W49)-AB11-EBT!W130)+EBT!W50+EBT!W51+EBT!W67</f>
        <v>5366.6625801526661</v>
      </c>
      <c r="AC17" s="117">
        <f>(SUM(EBT!X27,EBT!X28,EBT!X48,EBT!X49)-AC11-EBT!X130)+EBT!X50+EBT!X51+EBT!X67</f>
        <v>5365.5301925189515</v>
      </c>
      <c r="AD17" s="117">
        <f>(SUM(EBT!Y27,EBT!Y28,EBT!Y48,EBT!Y49)-AD11-EBT!Y130)+EBT!Y50+EBT!Y51+EBT!Y67</f>
        <v>5364.3983706076178</v>
      </c>
      <c r="AE17" s="429"/>
      <c r="AF17" s="117">
        <f>(SUM(EBT!Z27,EBT!Z28,EBT!Z48,EBT!Z49)-AF11-EBT!Z130)+EBT!Z50+EBT!Z51+EBT!Z67</f>
        <v>5363.2671141360406</v>
      </c>
      <c r="AG17" s="117">
        <f>(SUM(EBT!AA27,EBT!AA28,EBT!AA48,EBT!AA49)-AG11-EBT!AA130)+EBT!AA50+EBT!AA51+EBT!AA67</f>
        <v>5362.1364228217335</v>
      </c>
      <c r="AH17" s="117">
        <f>(SUM(EBT!AB27,EBT!AB28,EBT!AB48,EBT!AB49)-AH11-EBT!AB130)+EBT!AB50+EBT!AB51+EBT!AB67</f>
        <v>5361.0062963823557</v>
      </c>
    </row>
    <row r="18" spans="1:34">
      <c r="A18" s="422" t="s">
        <v>388</v>
      </c>
      <c r="B18" s="65" t="s">
        <v>389</v>
      </c>
      <c r="C18" s="65" t="s">
        <v>48</v>
      </c>
      <c r="D18" s="198">
        <f>+D10-D11</f>
        <v>3100</v>
      </c>
      <c r="E18" s="198">
        <f>+E10-E11</f>
        <v>3100</v>
      </c>
      <c r="F18" s="198">
        <f>+F10-F11</f>
        <v>3100</v>
      </c>
      <c r="G18" s="112"/>
      <c r="H18" s="198">
        <f>+H10-H11</f>
        <v>3100</v>
      </c>
      <c r="I18" s="198">
        <f>+I10-I11</f>
        <v>3100</v>
      </c>
      <c r="J18" s="198">
        <f>+J10-J11</f>
        <v>55329</v>
      </c>
      <c r="K18" s="112"/>
      <c r="L18" s="198">
        <f>+L10-L11</f>
        <v>3100</v>
      </c>
      <c r="M18" s="198">
        <f>+M10-M11</f>
        <v>3100</v>
      </c>
      <c r="N18" s="198">
        <f>+N10-N11</f>
        <v>3100</v>
      </c>
      <c r="O18" s="112"/>
      <c r="P18" s="198">
        <f>+P10-P11</f>
        <v>3100</v>
      </c>
      <c r="Q18" s="198">
        <f>+Q10-Q11</f>
        <v>3100</v>
      </c>
      <c r="R18" s="198">
        <f>+R10-R11</f>
        <v>347549</v>
      </c>
      <c r="S18" s="342"/>
      <c r="T18" s="198">
        <f>+T10-T11</f>
        <v>289925</v>
      </c>
      <c r="U18" s="198">
        <f>+U10-U11</f>
        <v>257642</v>
      </c>
      <c r="V18" s="198">
        <f>+V10-V11</f>
        <v>3100</v>
      </c>
      <c r="W18" s="112"/>
      <c r="X18" s="198">
        <f>+X10-X11</f>
        <v>3100</v>
      </c>
      <c r="Y18" s="198">
        <f>+Y10-Y11</f>
        <v>404839</v>
      </c>
      <c r="Z18" s="198">
        <f>+Z10-Z11</f>
        <v>451834</v>
      </c>
      <c r="AA18" s="112"/>
      <c r="AB18" s="198">
        <f>+AB10-AB11</f>
        <v>732744</v>
      </c>
      <c r="AC18" s="198">
        <f>+AC10-AC11</f>
        <v>713874</v>
      </c>
      <c r="AD18" s="198">
        <f>+AD10-AD11</f>
        <v>15624</v>
      </c>
      <c r="AE18" s="429"/>
      <c r="AF18" s="198">
        <f>+AF10-AF11</f>
        <v>44994</v>
      </c>
      <c r="AG18" s="198">
        <f>+AG10-AG11</f>
        <v>319548</v>
      </c>
      <c r="AH18" s="198">
        <f>+AH10-AH11</f>
        <v>335903</v>
      </c>
    </row>
    <row r="19" spans="1:34">
      <c r="A19" s="422">
        <v>7</v>
      </c>
      <c r="B19" s="65" t="s">
        <v>390</v>
      </c>
      <c r="C19" s="65" t="s">
        <v>48</v>
      </c>
      <c r="D19" s="198">
        <f>EBT!E120+EBT!E124</f>
        <v>0</v>
      </c>
      <c r="E19" s="198">
        <f>EBT!F120+EBT!F124</f>
        <v>0</v>
      </c>
      <c r="F19" s="198">
        <f>EBT!G120+EBT!G124</f>
        <v>0</v>
      </c>
      <c r="G19" s="112"/>
      <c r="H19" s="198">
        <f>EBT!H120+EBT!H124</f>
        <v>0</v>
      </c>
      <c r="I19" s="198">
        <f>EBT!I120+EBT!I124</f>
        <v>0</v>
      </c>
      <c r="J19" s="198">
        <f>EBT!J120+EBT!J124</f>
        <v>49218</v>
      </c>
      <c r="K19" s="112"/>
      <c r="L19" s="198">
        <f>EBT!K122 +EBT!K124</f>
        <v>0</v>
      </c>
      <c r="M19" s="198">
        <f>EBT!L122 +EBT!L124</f>
        <v>0</v>
      </c>
      <c r="N19" s="198">
        <f>EBT!M122 +EBT!M124</f>
        <v>0</v>
      </c>
      <c r="O19" s="112"/>
      <c r="P19" s="198">
        <f>EBT!N122 +EBT!N124</f>
        <v>0</v>
      </c>
      <c r="Q19" s="198">
        <f>EBT!O122 +EBT!O124</f>
        <v>0</v>
      </c>
      <c r="R19" s="198">
        <f>EBT!P122 +EBT!P124</f>
        <v>340324.38374700013</v>
      </c>
      <c r="S19" s="342"/>
      <c r="T19" s="198">
        <f>EBT!Q122 +EBT!Q124</f>
        <v>295486.38374700013</v>
      </c>
      <c r="U19" s="198">
        <f>EBT!R122 +EBT!R124</f>
        <v>725338.68374700146</v>
      </c>
      <c r="V19" s="198">
        <f>EBT!S122 +EBT!S124</f>
        <v>723861.25182826654</v>
      </c>
      <c r="W19" s="112"/>
      <c r="X19" s="198">
        <f>EBT!T122 +EBT!T124</f>
        <v>722391.20706912526</v>
      </c>
      <c r="Y19" s="198">
        <f>EBT!U122 +EBT!U124</f>
        <v>720928.51253377961</v>
      </c>
      <c r="Z19" s="198">
        <f>EBT!V122 +EBT!V124</f>
        <v>719473.13147111074</v>
      </c>
      <c r="AA19" s="112"/>
      <c r="AB19" s="198">
        <f>EBT!W122 +EBT!W124</f>
        <v>731505.02731375513</v>
      </c>
      <c r="AC19" s="198">
        <f>EBT!X122 +EBT!X124</f>
        <v>716584.16367718647</v>
      </c>
      <c r="AD19" s="198">
        <f>EBT!Y122 +EBT!Y124</f>
        <v>715150.50435880048</v>
      </c>
      <c r="AE19" s="429"/>
      <c r="AF19" s="198">
        <f>EBT!Z122 +EBT!Z124</f>
        <v>713724.01333700656</v>
      </c>
      <c r="AG19" s="323">
        <f>EBT!AA122 +EBT!AA124</f>
        <v>712304.65477032145</v>
      </c>
      <c r="AH19" s="323">
        <f>EBT!AB122 +EBT!AB124</f>
        <v>710892.39299646986</v>
      </c>
    </row>
    <row r="20" spans="1:34">
      <c r="A20" s="422" t="s">
        <v>391</v>
      </c>
      <c r="B20" s="65" t="s">
        <v>392</v>
      </c>
      <c r="C20" s="65"/>
      <c r="D20" s="198"/>
      <c r="E20" s="198"/>
      <c r="F20" s="198"/>
      <c r="G20" s="112"/>
      <c r="H20" s="198"/>
      <c r="I20" s="198"/>
      <c r="J20" s="198"/>
      <c r="K20" s="112"/>
      <c r="L20" s="198"/>
      <c r="M20" s="198"/>
      <c r="N20" s="198"/>
      <c r="O20" s="112"/>
      <c r="P20" s="198"/>
      <c r="Q20" s="198"/>
      <c r="R20" s="198"/>
      <c r="S20" s="342"/>
      <c r="T20" s="198"/>
      <c r="U20" s="198"/>
      <c r="V20" s="350"/>
      <c r="W20" s="112"/>
      <c r="X20" s="198"/>
      <c r="Y20" s="198"/>
      <c r="Z20" s="198"/>
      <c r="AA20" s="112"/>
      <c r="AB20" s="198"/>
      <c r="AC20" s="198"/>
      <c r="AD20" s="198"/>
      <c r="AE20" s="429"/>
      <c r="AF20" s="400"/>
      <c r="AG20" s="401"/>
      <c r="AH20" s="402"/>
    </row>
    <row r="21" spans="1:34">
      <c r="A21" s="422">
        <v>8</v>
      </c>
      <c r="B21" s="65" t="s">
        <v>393</v>
      </c>
      <c r="C21" s="65" t="s">
        <v>48</v>
      </c>
      <c r="D21" s="119">
        <f>D19-D20+D17-D18</f>
        <v>313414</v>
      </c>
      <c r="E21" s="119">
        <f>E19-E20+E17-E18</f>
        <v>6622</v>
      </c>
      <c r="F21" s="119">
        <f>F19-F20+F17-F18</f>
        <v>472222.85795170692</v>
      </c>
      <c r="G21" s="112"/>
      <c r="H21" s="119">
        <f>H19-H20+H17-H18</f>
        <v>216867.7164739625</v>
      </c>
      <c r="I21" s="119">
        <f>I19-I20+I17-I18</f>
        <v>235921.57556648177</v>
      </c>
      <c r="J21" s="119">
        <f>J19-J20+J17-J18</f>
        <v>5266.4352289797753</v>
      </c>
      <c r="K21" s="112"/>
      <c r="L21" s="119">
        <f>L19-L20+L17-L18</f>
        <v>99255.295461171787</v>
      </c>
      <c r="M21" s="119">
        <f>M19-M20+M17-M18</f>
        <v>12732.156262773204</v>
      </c>
      <c r="N21" s="119">
        <f>N19-N20+N17-N18</f>
        <v>92586.017633499549</v>
      </c>
      <c r="O21" s="112"/>
      <c r="P21" s="119">
        <f>P19-P20+P17-P18</f>
        <v>316014.87957306649</v>
      </c>
      <c r="Q21" s="119">
        <f>Q19-Q20+Q17-Q18</f>
        <v>183040.74208118985</v>
      </c>
      <c r="R21" s="119">
        <f>R19-R20+R17-R18</f>
        <v>4127.9889045857126</v>
      </c>
      <c r="S21" s="342"/>
      <c r="T21" s="119">
        <f>T19-T20+T17-T18</f>
        <v>16909.852548969968</v>
      </c>
      <c r="U21" s="119">
        <f>U19-U20+U17-U18</f>
        <v>479041.01676106022</v>
      </c>
      <c r="V21" s="119">
        <f>V19-V20+V17-V18</f>
        <v>879366.44962183537</v>
      </c>
      <c r="W21" s="112"/>
      <c r="X21" s="119">
        <f>X19-X20+X17-X18</f>
        <v>826647.27020934178</v>
      </c>
      <c r="Y21" s="119">
        <f>Y19-Y20+Y17-Y18</f>
        <v>321458.44158749806</v>
      </c>
      <c r="Z21" s="119">
        <f>Z19-Z20+Z17-Z18</f>
        <v>273006.92700490227</v>
      </c>
      <c r="AA21" s="112"/>
      <c r="AB21" s="119">
        <f>AB19-AB20+AB17-AB18</f>
        <v>4127.689893907751</v>
      </c>
      <c r="AC21" s="119">
        <f>AC19-AC20+AC17-AC18</f>
        <v>8075.6938697054284</v>
      </c>
      <c r="AD21" s="119">
        <f>AD19-AD20+AD17-AD18</f>
        <v>704890.90272940812</v>
      </c>
      <c r="AE21" s="429"/>
      <c r="AF21" s="119">
        <f>AF19-AF20+AF17-AF18</f>
        <v>674093.28045114258</v>
      </c>
      <c r="AG21" s="119">
        <f>AG19-AG20+AG17-AG18</f>
        <v>398118.79119314323</v>
      </c>
      <c r="AH21" s="399">
        <f>AH19-AH20+AH17-AH18</f>
        <v>380350.39929285226</v>
      </c>
    </row>
    <row r="22" spans="1:34">
      <c r="A22" s="422"/>
      <c r="B22" s="65"/>
      <c r="C22" s="65"/>
      <c r="D22" s="321"/>
      <c r="E22" s="322"/>
      <c r="F22" s="200"/>
      <c r="G22" s="431"/>
      <c r="H22" s="200"/>
      <c r="I22" s="200"/>
      <c r="J22" s="200"/>
      <c r="K22" s="431"/>
      <c r="L22" s="200"/>
      <c r="M22" s="200"/>
      <c r="N22" s="200"/>
      <c r="O22" s="431"/>
      <c r="P22" s="200"/>
      <c r="Q22" s="431"/>
      <c r="R22" s="200"/>
      <c r="S22" s="342"/>
      <c r="T22" s="200"/>
      <c r="U22" s="200"/>
      <c r="V22" s="200"/>
      <c r="W22" s="431"/>
      <c r="X22" s="200"/>
      <c r="Y22" s="200"/>
      <c r="Z22" s="200"/>
      <c r="AA22" s="431"/>
      <c r="AB22" s="200"/>
      <c r="AC22" s="200"/>
      <c r="AD22" s="200"/>
      <c r="AE22" s="429"/>
      <c r="AF22" s="200"/>
      <c r="AG22" s="431"/>
      <c r="AH22" s="431"/>
    </row>
    <row r="23" spans="1:34" ht="16.5" thickBot="1">
      <c r="A23" s="422"/>
      <c r="B23" s="432" t="s">
        <v>394</v>
      </c>
      <c r="C23" s="65"/>
      <c r="D23" s="114"/>
      <c r="E23" s="433"/>
      <c r="F23" s="431"/>
      <c r="G23" s="431"/>
      <c r="H23" s="431"/>
      <c r="I23" s="431"/>
      <c r="J23" s="431" t="s">
        <v>48</v>
      </c>
      <c r="K23" s="431"/>
      <c r="L23" s="431"/>
      <c r="M23" s="431"/>
      <c r="N23" s="431"/>
      <c r="O23" s="431"/>
      <c r="P23" s="431"/>
      <c r="Q23" s="431"/>
      <c r="R23" s="431"/>
      <c r="S23" s="342"/>
      <c r="T23" s="431"/>
      <c r="U23" s="431"/>
      <c r="V23" s="431"/>
      <c r="W23" s="431"/>
      <c r="X23" s="431"/>
      <c r="Y23" s="431"/>
      <c r="Z23" s="431"/>
      <c r="AA23" s="431"/>
      <c r="AB23" s="431"/>
      <c r="AC23" s="431"/>
      <c r="AD23" s="431"/>
      <c r="AE23" s="429"/>
      <c r="AF23" s="431"/>
      <c r="AG23" s="431"/>
      <c r="AH23" s="431"/>
    </row>
    <row r="24" spans="1:34" ht="16.5" thickBot="1">
      <c r="A24" s="422">
        <v>9</v>
      </c>
      <c r="B24" s="65" t="s">
        <v>386</v>
      </c>
      <c r="C24" s="435">
        <v>0</v>
      </c>
      <c r="D24" s="115"/>
      <c r="E24" s="115"/>
      <c r="F24" s="116"/>
      <c r="G24" s="405">
        <f>C24+SUM(D27:F27)</f>
        <v>0</v>
      </c>
      <c r="H24" s="113"/>
      <c r="I24" s="120"/>
      <c r="J24" s="116"/>
      <c r="K24" s="405">
        <f>G24+SUM(H27:J27)</f>
        <v>0</v>
      </c>
      <c r="L24" s="116"/>
      <c r="M24" s="431"/>
      <c r="N24" s="431"/>
      <c r="O24" s="405">
        <f>K24+SUM(L27:N27)</f>
        <v>0</v>
      </c>
      <c r="P24" s="116"/>
      <c r="Q24" s="116"/>
      <c r="R24" s="116"/>
      <c r="S24" s="405">
        <f>O24+SUM(P27:R27)</f>
        <v>0</v>
      </c>
      <c r="T24" s="116"/>
      <c r="U24" s="116"/>
      <c r="V24" s="431"/>
      <c r="W24" s="405">
        <f>S24+SUM(T27:V27)</f>
        <v>0</v>
      </c>
      <c r="X24" s="116"/>
      <c r="Y24" s="116"/>
      <c r="Z24" s="116"/>
      <c r="AA24" s="405">
        <f>W24+SUM(X27:Z27)</f>
        <v>0</v>
      </c>
      <c r="AB24" s="116"/>
      <c r="AC24" s="431"/>
      <c r="AD24" s="431"/>
      <c r="AE24" s="405">
        <f>AA24+SUM(AB27:AD27)</f>
        <v>0</v>
      </c>
      <c r="AF24" s="116"/>
      <c r="AG24" s="116"/>
      <c r="AH24" s="116"/>
    </row>
    <row r="25" spans="1:34">
      <c r="A25" s="422">
        <v>10</v>
      </c>
      <c r="B25" s="65" t="s">
        <v>395</v>
      </c>
      <c r="C25" s="65"/>
      <c r="D25" s="118"/>
      <c r="E25" s="118"/>
      <c r="F25" s="436"/>
      <c r="G25" s="199"/>
      <c r="H25" s="437"/>
      <c r="I25" s="438"/>
      <c r="J25" s="436"/>
      <c r="K25" s="112"/>
      <c r="L25" s="439"/>
      <c r="M25" s="440"/>
      <c r="N25" s="441"/>
      <c r="O25" s="113"/>
      <c r="P25" s="442"/>
      <c r="Q25" s="443"/>
      <c r="R25" s="444"/>
      <c r="S25" s="342"/>
      <c r="T25" s="442"/>
      <c r="U25" s="442"/>
      <c r="V25" s="445"/>
      <c r="W25" s="112"/>
      <c r="X25" s="438"/>
      <c r="Y25" s="436"/>
      <c r="Z25" s="444"/>
      <c r="AA25" s="112"/>
      <c r="AB25" s="446"/>
      <c r="AC25" s="447"/>
      <c r="AD25" s="441"/>
      <c r="AE25" s="429"/>
      <c r="AF25" s="442"/>
      <c r="AG25" s="442"/>
      <c r="AH25" s="448"/>
    </row>
    <row r="26" spans="1:34">
      <c r="A26" s="422">
        <v>11</v>
      </c>
      <c r="B26" s="65" t="s">
        <v>396</v>
      </c>
      <c r="C26" s="65"/>
      <c r="D26" s="118"/>
      <c r="E26" s="118"/>
      <c r="F26" s="436"/>
      <c r="G26" s="112"/>
      <c r="H26" s="439"/>
      <c r="I26" s="118"/>
      <c r="J26" s="118"/>
      <c r="K26" s="112"/>
      <c r="L26" s="118"/>
      <c r="M26" s="118"/>
      <c r="N26" s="118"/>
      <c r="O26" s="113"/>
      <c r="P26" s="118"/>
      <c r="Q26" s="331"/>
      <c r="R26" s="118"/>
      <c r="S26" s="342"/>
      <c r="T26" s="118"/>
      <c r="U26" s="196"/>
      <c r="V26" s="339"/>
      <c r="W26" s="112"/>
      <c r="X26" s="118"/>
      <c r="Y26" s="118"/>
      <c r="Z26" s="118"/>
      <c r="AA26" s="112"/>
      <c r="AB26" s="118"/>
      <c r="AC26" s="118"/>
      <c r="AD26" s="118"/>
      <c r="AE26" s="429"/>
      <c r="AF26" s="118"/>
      <c r="AG26" s="196"/>
      <c r="AH26" s="196"/>
    </row>
    <row r="27" spans="1:34">
      <c r="A27" s="422">
        <v>12</v>
      </c>
      <c r="B27" s="65" t="s">
        <v>397</v>
      </c>
      <c r="C27" s="65"/>
      <c r="D27" s="119">
        <f>D25-D26</f>
        <v>0</v>
      </c>
      <c r="E27" s="119">
        <f>E25-E26</f>
        <v>0</v>
      </c>
      <c r="F27" s="119">
        <f>F25-F26</f>
        <v>0</v>
      </c>
      <c r="G27" s="431"/>
      <c r="H27" s="329">
        <f>H25-H26</f>
        <v>0</v>
      </c>
      <c r="I27" s="119">
        <f>I25-I26</f>
        <v>0</v>
      </c>
      <c r="J27" s="119">
        <f>J25-J26</f>
        <v>0</v>
      </c>
      <c r="K27" s="431"/>
      <c r="L27" s="119">
        <f>L25-L26</f>
        <v>0</v>
      </c>
      <c r="M27" s="329">
        <f>M25-M26</f>
        <v>0</v>
      </c>
      <c r="N27" s="119">
        <f>N25-N26</f>
        <v>0</v>
      </c>
      <c r="O27" s="431"/>
      <c r="P27" s="119">
        <f>P25-P26</f>
        <v>0</v>
      </c>
      <c r="Q27" s="329">
        <f>Q25-Q26</f>
        <v>0</v>
      </c>
      <c r="R27" s="119">
        <f>R25-R26</f>
        <v>0</v>
      </c>
      <c r="S27" s="342"/>
      <c r="T27" s="119">
        <f>T25-T26</f>
        <v>0</v>
      </c>
      <c r="U27" s="180">
        <f>U25-U26</f>
        <v>0</v>
      </c>
      <c r="V27" s="338">
        <f>V25-V26</f>
        <v>0</v>
      </c>
      <c r="W27" s="431"/>
      <c r="X27" s="119">
        <f>X25-X26</f>
        <v>0</v>
      </c>
      <c r="Y27" s="329">
        <f>Y25-Y26</f>
        <v>0</v>
      </c>
      <c r="Z27" s="119">
        <f>Z25-Z26</f>
        <v>0</v>
      </c>
      <c r="AA27" s="431"/>
      <c r="AB27" s="119">
        <f>AB25-AB26</f>
        <v>0</v>
      </c>
      <c r="AC27" s="329">
        <f>AC25-AC26</f>
        <v>0</v>
      </c>
      <c r="AD27" s="119">
        <f>AD25-AD26</f>
        <v>0</v>
      </c>
      <c r="AE27" s="429"/>
      <c r="AF27" s="119">
        <f>AF25-AF26</f>
        <v>0</v>
      </c>
      <c r="AG27" s="403">
        <f>AG25-AG26</f>
        <v>0</v>
      </c>
      <c r="AH27" s="399">
        <f>AH25-AH26</f>
        <v>0</v>
      </c>
    </row>
    <row r="28" spans="1:34">
      <c r="A28" s="422"/>
      <c r="B28" s="65"/>
      <c r="C28" s="65"/>
      <c r="D28" s="324"/>
      <c r="E28" s="325"/>
      <c r="F28" s="276"/>
      <c r="G28" s="431"/>
      <c r="H28" s="276"/>
      <c r="I28" s="276"/>
      <c r="J28" s="276"/>
      <c r="K28" s="431"/>
      <c r="L28" s="276"/>
      <c r="M28" s="276"/>
      <c r="N28" s="276"/>
      <c r="O28" s="431"/>
      <c r="P28" s="200"/>
      <c r="Q28" s="200"/>
      <c r="R28" s="200"/>
      <c r="S28" s="342"/>
      <c r="T28" s="200"/>
      <c r="U28" s="431"/>
      <c r="V28" s="200"/>
      <c r="W28" s="431"/>
      <c r="X28" s="276"/>
      <c r="Y28" s="276"/>
      <c r="Z28" s="276"/>
      <c r="AA28" s="431"/>
      <c r="AB28" s="276"/>
      <c r="AC28" s="276"/>
      <c r="AD28" s="200"/>
      <c r="AE28" s="429"/>
      <c r="AF28" s="200"/>
      <c r="AG28" s="431"/>
      <c r="AH28" s="431"/>
    </row>
    <row r="29" spans="1:34" ht="31.5">
      <c r="A29" s="422">
        <v>13</v>
      </c>
      <c r="B29" s="65" t="s">
        <v>398</v>
      </c>
      <c r="C29" s="65"/>
      <c r="D29" s="476">
        <f>SUM(D18:F18)+SUM(D20:F20)+SUM(D26:F26)</f>
        <v>9300</v>
      </c>
      <c r="E29" s="477"/>
      <c r="F29" s="478"/>
      <c r="G29" s="112"/>
      <c r="H29" s="476">
        <f>SUM(H18:J18)+SUM(H20:J20)+SUM(I26:M26)</f>
        <v>61529</v>
      </c>
      <c r="I29" s="477"/>
      <c r="J29" s="478"/>
      <c r="K29" s="112"/>
      <c r="L29" s="475">
        <f>SUM(L18:N18)+SUM(L20:N20)+SUM(L26:N26)</f>
        <v>9300</v>
      </c>
      <c r="M29" s="473"/>
      <c r="N29" s="473"/>
      <c r="O29" s="431"/>
      <c r="P29" s="480">
        <f>SUM(P18:R18)+SUM(P20:R20)+SUM(P26:R26)</f>
        <v>353749</v>
      </c>
      <c r="Q29" s="480"/>
      <c r="R29" s="480"/>
      <c r="S29" s="342"/>
      <c r="T29" s="480">
        <f>SUM(T18:V18)+SUM(T20:V20)+SUM(T26:V26)</f>
        <v>550667</v>
      </c>
      <c r="U29" s="480"/>
      <c r="V29" s="480"/>
      <c r="W29" s="113"/>
      <c r="X29" s="475">
        <f>SUM(X18:Z18)+SUM(X20:Z20)+SUM(X26:Z26)</f>
        <v>859773</v>
      </c>
      <c r="Y29" s="473"/>
      <c r="Z29" s="474"/>
      <c r="AA29" s="199"/>
      <c r="AB29" s="473">
        <f>SUM(AB18:AD18)+SUM(AB20:AD20)+SUM(AB26:AD26)</f>
        <v>1462242</v>
      </c>
      <c r="AC29" s="473"/>
      <c r="AD29" s="474"/>
      <c r="AE29" s="429"/>
      <c r="AF29" s="475">
        <f>SUM(AF18:AH18)+SUM(AF20:AH20)+SUM(AF26:AH26)</f>
        <v>700445</v>
      </c>
      <c r="AG29" s="473"/>
      <c r="AH29" s="474"/>
    </row>
    <row r="30" spans="1:34">
      <c r="A30" s="422"/>
      <c r="B30" s="65"/>
      <c r="C30" s="65"/>
      <c r="D30" s="324"/>
      <c r="E30" s="325"/>
      <c r="F30" s="276"/>
      <c r="G30" s="431"/>
      <c r="H30" s="276"/>
      <c r="I30" s="276"/>
      <c r="J30" s="276"/>
      <c r="K30" s="431"/>
      <c r="L30" s="276"/>
      <c r="M30" s="276"/>
      <c r="N30" s="276"/>
      <c r="O30" s="431"/>
      <c r="P30" s="116"/>
      <c r="Q30" s="116"/>
      <c r="R30" s="431"/>
      <c r="S30" s="342"/>
      <c r="T30" s="431"/>
      <c r="U30" s="431"/>
      <c r="V30" s="116"/>
      <c r="W30" s="431"/>
      <c r="X30" s="276"/>
      <c r="Y30" s="276"/>
      <c r="Z30" s="276"/>
      <c r="AA30" s="431"/>
      <c r="AB30" s="200"/>
      <c r="AC30" s="200"/>
      <c r="AD30" s="431"/>
      <c r="AE30" s="429"/>
      <c r="AF30" s="431"/>
      <c r="AG30" s="431"/>
      <c r="AH30" s="431"/>
    </row>
    <row r="31" spans="1:34">
      <c r="A31" s="422">
        <v>14</v>
      </c>
      <c r="B31" s="65" t="s">
        <v>399</v>
      </c>
      <c r="C31" s="65"/>
      <c r="D31" s="476">
        <f>D29-D13</f>
        <v>0</v>
      </c>
      <c r="E31" s="477"/>
      <c r="F31" s="478"/>
      <c r="G31" s="112"/>
      <c r="H31" s="476">
        <f>H29-H13</f>
        <v>0</v>
      </c>
      <c r="I31" s="477"/>
      <c r="J31" s="478"/>
      <c r="K31" s="112"/>
      <c r="L31" s="464">
        <f>L29-L13</f>
        <v>0</v>
      </c>
      <c r="M31" s="465"/>
      <c r="N31" s="465"/>
      <c r="O31" s="431"/>
      <c r="P31" s="465">
        <f>P29-P13</f>
        <v>0</v>
      </c>
      <c r="Q31" s="465"/>
      <c r="R31" s="466"/>
      <c r="S31" s="342"/>
      <c r="T31" s="464">
        <f>T29-T13</f>
        <v>0</v>
      </c>
      <c r="U31" s="465"/>
      <c r="V31" s="466"/>
      <c r="W31" s="112"/>
      <c r="X31" s="464">
        <f>X29-X13</f>
        <v>0</v>
      </c>
      <c r="Y31" s="465"/>
      <c r="Z31" s="466"/>
      <c r="AA31" s="199"/>
      <c r="AB31" s="479">
        <f>AB29-AB13</f>
        <v>0</v>
      </c>
      <c r="AC31" s="479"/>
      <c r="AD31" s="479"/>
      <c r="AE31" s="429"/>
      <c r="AF31" s="479">
        <f>AF29-AF13</f>
        <v>0</v>
      </c>
      <c r="AG31" s="479"/>
      <c r="AH31" s="479"/>
    </row>
    <row r="32" spans="1:34">
      <c r="A32" s="274"/>
      <c r="B32" s="215"/>
      <c r="C32" s="275"/>
      <c r="D32" s="275"/>
      <c r="E32" s="275"/>
      <c r="F32" s="276"/>
      <c r="G32" s="116"/>
      <c r="H32" s="276"/>
      <c r="I32" s="276"/>
      <c r="J32" s="276"/>
      <c r="K32" s="116"/>
      <c r="L32" s="276"/>
      <c r="M32" s="276"/>
      <c r="N32" s="276"/>
      <c r="O32" s="121"/>
      <c r="P32" s="276"/>
      <c r="Q32" s="201"/>
      <c r="R32" s="121"/>
      <c r="S32" s="345"/>
      <c r="T32" s="121"/>
      <c r="U32" s="121"/>
      <c r="V32" s="351"/>
      <c r="W32" s="340"/>
      <c r="X32" s="351"/>
      <c r="Y32" s="351"/>
      <c r="Z32" s="351"/>
      <c r="AA32" s="341"/>
      <c r="AB32" s="340"/>
      <c r="AC32" s="341"/>
      <c r="AD32" s="341"/>
      <c r="AE32" s="326"/>
      <c r="AF32" s="341"/>
      <c r="AG32" s="341"/>
      <c r="AH32" s="341"/>
    </row>
    <row r="33" spans="1:33" s="409" customFormat="1">
      <c r="A33" s="134"/>
      <c r="F33" s="130"/>
      <c r="G33" s="130"/>
      <c r="H33" s="130"/>
      <c r="I33" s="130"/>
      <c r="J33" s="130"/>
      <c r="K33" s="130"/>
      <c r="L33" s="130"/>
      <c r="M33" s="130"/>
      <c r="N33" s="130"/>
      <c r="O33" s="130"/>
      <c r="P33" s="130"/>
      <c r="Q33" s="130"/>
      <c r="R33" s="129"/>
      <c r="T33" s="129"/>
      <c r="U33" s="129"/>
    </row>
    <row r="34" spans="1:33" s="409" customFormat="1">
      <c r="A34" s="134"/>
      <c r="C34" s="449"/>
      <c r="D34" s="449"/>
      <c r="E34" s="449"/>
      <c r="F34" s="450"/>
      <c r="G34" s="450"/>
      <c r="H34" s="450"/>
      <c r="I34" s="450"/>
      <c r="J34" s="450"/>
      <c r="K34" s="450"/>
      <c r="L34" s="450"/>
      <c r="M34" s="450"/>
      <c r="N34" s="450"/>
      <c r="O34" s="450"/>
      <c r="P34" s="450"/>
      <c r="Q34" s="450"/>
      <c r="R34" s="451"/>
      <c r="S34" s="449"/>
      <c r="T34" s="451"/>
      <c r="U34" s="451"/>
      <c r="V34" s="449"/>
      <c r="W34" s="449"/>
      <c r="X34" s="449"/>
      <c r="Y34" s="449"/>
      <c r="Z34" s="449"/>
      <c r="AA34" s="449"/>
      <c r="AB34" s="449"/>
      <c r="AC34" s="449"/>
      <c r="AD34" s="449"/>
      <c r="AF34" s="449"/>
      <c r="AG34" s="449"/>
    </row>
    <row r="35" spans="1:33" s="409" customFormat="1">
      <c r="A35" s="134"/>
      <c r="C35" s="449"/>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F35" s="452"/>
      <c r="AG35" s="449"/>
    </row>
    <row r="36" spans="1:33">
      <c r="C36" s="449"/>
      <c r="D36" s="449"/>
      <c r="E36" s="449"/>
      <c r="F36" s="450"/>
      <c r="G36" s="450"/>
      <c r="H36" s="450"/>
      <c r="I36" s="450"/>
      <c r="J36" s="450"/>
      <c r="K36" s="450"/>
      <c r="L36" s="450"/>
      <c r="M36" s="450"/>
      <c r="N36" s="450"/>
      <c r="O36" s="450"/>
      <c r="P36" s="450"/>
      <c r="Q36" s="450"/>
      <c r="R36" s="451"/>
      <c r="S36" s="451"/>
      <c r="T36" s="451"/>
      <c r="U36" s="451"/>
      <c r="V36" s="451"/>
      <c r="W36" s="451"/>
      <c r="X36" s="451"/>
      <c r="Y36" s="451"/>
      <c r="Z36" s="451"/>
      <c r="AA36" s="451"/>
      <c r="AB36" s="451"/>
      <c r="AC36" s="451"/>
      <c r="AD36" s="451"/>
      <c r="AF36" s="451"/>
      <c r="AG36" s="451"/>
    </row>
  </sheetData>
  <dataConsolidate/>
  <mergeCells count="31">
    <mergeCell ref="AB29:AD29"/>
    <mergeCell ref="AF29:AH29"/>
    <mergeCell ref="D31:F31"/>
    <mergeCell ref="H31:J31"/>
    <mergeCell ref="L31:N31"/>
    <mergeCell ref="P31:R31"/>
    <mergeCell ref="T31:V31"/>
    <mergeCell ref="X31:Z31"/>
    <mergeCell ref="AB31:AD31"/>
    <mergeCell ref="AF31:AH31"/>
    <mergeCell ref="D29:F29"/>
    <mergeCell ref="H29:J29"/>
    <mergeCell ref="L29:N29"/>
    <mergeCell ref="P29:R29"/>
    <mergeCell ref="T29:V29"/>
    <mergeCell ref="X29:Z29"/>
    <mergeCell ref="AF8:AH8"/>
    <mergeCell ref="D13:F13"/>
    <mergeCell ref="H13:J13"/>
    <mergeCell ref="L13:N13"/>
    <mergeCell ref="P13:R13"/>
    <mergeCell ref="T13:V13"/>
    <mergeCell ref="X13:Z13"/>
    <mergeCell ref="AB13:AD13"/>
    <mergeCell ref="AF13:AH13"/>
    <mergeCell ref="D8:F8"/>
    <mergeCell ref="L8:N8"/>
    <mergeCell ref="P8:R8"/>
    <mergeCell ref="T8:V8"/>
    <mergeCell ref="X8:Z8"/>
    <mergeCell ref="AB8:AD8"/>
  </mergeCells>
  <printOptions horizontalCentered="1"/>
  <pageMargins left="0.25" right="0.25" top="0.75" bottom="0.75" header="0.3" footer="0.3"/>
  <pageSetup scale="26"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160" t="s">
        <v>400</v>
      </c>
      <c r="B1" s="160" t="s">
        <v>401</v>
      </c>
      <c r="C1" s="160" t="s">
        <v>402</v>
      </c>
      <c r="D1" s="160" t="s">
        <v>403</v>
      </c>
      <c r="E1" s="160" t="s">
        <v>404</v>
      </c>
      <c r="F1" s="160" t="s">
        <v>405</v>
      </c>
    </row>
    <row r="2" spans="1:6">
      <c r="A2" s="161" t="s">
        <v>406</v>
      </c>
      <c r="B2" s="161" t="s">
        <v>406</v>
      </c>
      <c r="C2" s="161" t="s">
        <v>407</v>
      </c>
      <c r="D2" s="161" t="s">
        <v>407</v>
      </c>
      <c r="E2" s="161" t="s">
        <v>406</v>
      </c>
      <c r="F2" s="161" t="s">
        <v>407</v>
      </c>
    </row>
    <row r="3" spans="1:6">
      <c r="A3" s="161" t="s">
        <v>408</v>
      </c>
      <c r="B3" s="161" t="s">
        <v>408</v>
      </c>
      <c r="C3" s="161" t="s">
        <v>126</v>
      </c>
      <c r="D3" s="161" t="s">
        <v>126</v>
      </c>
      <c r="E3" s="161" t="s">
        <v>408</v>
      </c>
      <c r="F3" s="161" t="s">
        <v>126</v>
      </c>
    </row>
    <row r="4" spans="1:6">
      <c r="A4" s="161" t="s">
        <v>409</v>
      </c>
      <c r="B4" s="161" t="s">
        <v>409</v>
      </c>
      <c r="C4" s="161" t="s">
        <v>410</v>
      </c>
      <c r="D4" s="161" t="s">
        <v>410</v>
      </c>
      <c r="E4" s="161" t="s">
        <v>409</v>
      </c>
      <c r="F4" s="161" t="s">
        <v>410</v>
      </c>
    </row>
    <row r="5" spans="1:6">
      <c r="A5" s="161" t="s">
        <v>95</v>
      </c>
      <c r="B5" s="161" t="s">
        <v>95</v>
      </c>
      <c r="C5" s="161" t="s">
        <v>408</v>
      </c>
      <c r="D5" s="161" t="s">
        <v>408</v>
      </c>
      <c r="E5" s="161" t="s">
        <v>95</v>
      </c>
      <c r="F5" s="161" t="s">
        <v>408</v>
      </c>
    </row>
    <row r="6" spans="1:6">
      <c r="A6" s="161" t="s">
        <v>411</v>
      </c>
      <c r="B6" s="161" t="s">
        <v>411</v>
      </c>
      <c r="C6" s="161" t="s">
        <v>172</v>
      </c>
      <c r="D6" s="161" t="s">
        <v>172</v>
      </c>
      <c r="E6" s="161" t="s">
        <v>411</v>
      </c>
      <c r="F6" s="161" t="s">
        <v>172</v>
      </c>
    </row>
    <row r="7" spans="1:6">
      <c r="A7" s="161" t="s">
        <v>412</v>
      </c>
      <c r="B7" s="161" t="s">
        <v>412</v>
      </c>
      <c r="C7" s="161" t="s">
        <v>413</v>
      </c>
      <c r="D7" s="161" t="s">
        <v>413</v>
      </c>
      <c r="E7" s="161" t="s">
        <v>412</v>
      </c>
      <c r="F7" s="161" t="s">
        <v>413</v>
      </c>
    </row>
    <row r="8" spans="1:6">
      <c r="A8" s="161" t="s">
        <v>414</v>
      </c>
      <c r="B8" s="161" t="s">
        <v>414</v>
      </c>
      <c r="D8" s="161"/>
      <c r="E8" s="161" t="s">
        <v>414</v>
      </c>
      <c r="F8" s="161"/>
    </row>
    <row r="9" spans="1:6">
      <c r="A9" s="161" t="s">
        <v>152</v>
      </c>
      <c r="B9" s="161" t="s">
        <v>152</v>
      </c>
      <c r="D9" s="161"/>
      <c r="E9" s="161" t="s">
        <v>152</v>
      </c>
      <c r="F9" s="161"/>
    </row>
    <row r="10" spans="1:6">
      <c r="B10" s="161" t="s">
        <v>415</v>
      </c>
      <c r="D10" s="161"/>
      <c r="E10" s="161" t="s">
        <v>415</v>
      </c>
      <c r="F10" s="161"/>
    </row>
  </sheetData>
  <sortState xmlns:xlrd2="http://schemas.microsoft.com/office/spreadsheetml/2017/richdata2"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27DD0F6BD5E540952FA0CE76B939EE" ma:contentTypeVersion="9" ma:contentTypeDescription="Create a new document." ma:contentTypeScope="" ma:versionID="c760ddafc49a727c6d8760620ee94c04">
  <xsd:schema xmlns:xsd="http://www.w3.org/2001/XMLSchema" xmlns:xs="http://www.w3.org/2001/XMLSchema" xmlns:p="http://schemas.microsoft.com/office/2006/metadata/properties" xmlns:ns2="a04f36a0-6d18-4622-ae70-26fcb31a180f" xmlns:ns3="d6d086ad-c54e-4142-95c8-801159e3d8c1" targetNamespace="http://schemas.microsoft.com/office/2006/metadata/properties" ma:root="true" ma:fieldsID="59026ac093e78d6712453edccd6fb009" ns2:_="" ns3:_="">
    <xsd:import namespace="a04f36a0-6d18-4622-ae70-26fcb31a180f"/>
    <xsd:import namespace="d6d086ad-c54e-4142-95c8-801159e3d8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f36a0-6d18-4622-ae70-26fcb31a1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d086ad-c54e-4142-95c8-801159e3d8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file>

<file path=customXml/itemProps2.xml><?xml version="1.0" encoding="utf-8"?>
<ds:datastoreItem xmlns:ds="http://schemas.openxmlformats.org/officeDocument/2006/customXml" ds:itemID="{5CC46F0A-D228-46DD-BAB0-21CF8307FB81}"/>
</file>

<file path=customXml/itemProps3.xml><?xml version="1.0" encoding="utf-8"?>
<ds:datastoreItem xmlns:ds="http://schemas.openxmlformats.org/officeDocument/2006/customXml" ds:itemID="{9678BF10-E081-410F-A079-7EDBD2E8C0B4}"/>
</file>

<file path=docProps/app.xml><?xml version="1.0" encoding="utf-8"?>
<Properties xmlns="http://schemas.openxmlformats.org/officeDocument/2006/extended-properties" xmlns:vt="http://schemas.openxmlformats.org/officeDocument/2006/docPropsVTypes">
  <Application>Microsoft Excel Online</Application>
  <Manager/>
  <Company>CA Energy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subject/>
  <dc:creator>CEC</dc:creator>
  <cp:keywords/>
  <dc:description/>
  <cp:lastModifiedBy>Hyams, Michael</cp:lastModifiedBy>
  <cp:revision/>
  <dcterms:created xsi:type="dcterms:W3CDTF">2004-11-07T17:37:25Z</dcterms:created>
  <dcterms:modified xsi:type="dcterms:W3CDTF">2024-04-30T19:19:46Z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0x010100BD27DD0F6BD5E540952FA0CE76B939EE</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