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illtop3\Divisions$\PowerSupply\Integrated Resource Plan\IRP2023\IRP DOCUMENT\STANDARDIZED REPORTING TABLES\"/>
    </mc:Choice>
  </mc:AlternateContent>
  <xr:revisionPtr revIDLastSave="0" documentId="13_ncr:1_{BC442AAF-A44A-4E92-9482-63752D74F867}" xr6:coauthVersionLast="47" xr6:coauthVersionMax="47" xr10:uidLastSave="{00000000-0000-0000-0000-000000000000}"/>
  <bookViews>
    <workbookView xWindow="-120" yWindow="-120" windowWidth="29040" windowHeight="15840" activeTab="5" xr2:uid="{72FE9792-C601-45EE-B15B-195C5B2BA996}"/>
  </bookViews>
  <sheets>
    <sheet name="Cover sheet" sheetId="19" r:id="rId1"/>
    <sheet name="Admin Info" sheetId="1" r:id="rId2"/>
    <sheet name="CRAT" sheetId="2" r:id="rId3"/>
    <sheet name="EBT" sheetId="9" r:id="rId4"/>
    <sheet name="GEAT" sheetId="10" r:id="rId5"/>
    <sheet name="RPT" sheetId="20"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2">CRAT!$A$1:$R$81</definedName>
    <definedName name="_xlnm.Print_Area" localSheetId="3">EBT!$A$1:$R$100</definedName>
    <definedName name="_xlnm.Print_Area" localSheetId="4">GEAT!$A$1:$R$89</definedName>
    <definedName name="_xlnm.Print_Area" localSheetId="5">RPT!$A$1:$U$33</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20" l="1"/>
  <c r="N30" i="20" l="1"/>
  <c r="I30" i="20"/>
  <c r="R30" i="20"/>
  <c r="T28" i="20"/>
  <c r="S28" i="20"/>
  <c r="R28" i="20"/>
  <c r="P28" i="20"/>
  <c r="O28" i="20"/>
  <c r="N28" i="20"/>
  <c r="L28" i="20"/>
  <c r="K28" i="20"/>
  <c r="J28" i="20"/>
  <c r="I28" i="20"/>
  <c r="G28" i="20"/>
  <c r="F28" i="20"/>
  <c r="E28" i="20"/>
  <c r="D28" i="20"/>
  <c r="H25" i="20"/>
  <c r="M25" i="20" s="1"/>
  <c r="Q25" i="20" s="1"/>
  <c r="U25" i="20" s="1"/>
  <c r="T11" i="20"/>
  <c r="S11" i="20"/>
  <c r="R11" i="20"/>
  <c r="P11" i="20"/>
  <c r="O11" i="20"/>
  <c r="N11" i="20"/>
  <c r="D14" i="20"/>
  <c r="F72" i="10"/>
  <c r="G72" i="10"/>
  <c r="H72" i="10"/>
  <c r="I72" i="10"/>
  <c r="J72" i="10"/>
  <c r="K72" i="10"/>
  <c r="L72" i="10"/>
  <c r="M72" i="10"/>
  <c r="N72" i="10"/>
  <c r="O72" i="10"/>
  <c r="P72" i="10"/>
  <c r="Q72" i="10"/>
  <c r="R72" i="10"/>
  <c r="E72" i="10"/>
  <c r="N14" i="20" l="1"/>
  <c r="N32" i="20" s="1"/>
  <c r="R14" i="20"/>
  <c r="R32" i="20" s="1"/>
  <c r="I14" i="20"/>
  <c r="I32" i="20" s="1"/>
  <c r="F73" i="10"/>
  <c r="G73" i="10"/>
  <c r="H73" i="10"/>
  <c r="I73" i="10"/>
  <c r="J73" i="10"/>
  <c r="K73" i="10"/>
  <c r="L73" i="10"/>
  <c r="M73" i="10"/>
  <c r="N73" i="10"/>
  <c r="O73" i="10"/>
  <c r="P73" i="10"/>
  <c r="Q73" i="10"/>
  <c r="R73" i="10"/>
  <c r="E73" i="10"/>
  <c r="R65" i="10" l="1"/>
  <c r="Q65" i="10"/>
  <c r="P65" i="10"/>
  <c r="O65" i="10"/>
  <c r="N65" i="10"/>
  <c r="M65" i="10"/>
  <c r="L65" i="10"/>
  <c r="K65" i="10"/>
  <c r="J65" i="10"/>
  <c r="I65" i="10"/>
  <c r="H65" i="10"/>
  <c r="G65" i="10"/>
  <c r="F65" i="10"/>
  <c r="E65" i="10"/>
  <c r="H97" i="9" l="1"/>
  <c r="I97" i="9"/>
  <c r="J97" i="9"/>
  <c r="K97" i="9"/>
  <c r="L97" i="9"/>
  <c r="M97" i="9"/>
  <c r="N97" i="9"/>
  <c r="O97" i="9"/>
  <c r="P97" i="9"/>
  <c r="Q97" i="9"/>
  <c r="R97" i="9"/>
  <c r="G97" i="9"/>
  <c r="F97" i="9"/>
  <c r="E97" i="9"/>
  <c r="H96" i="9"/>
  <c r="I96" i="9"/>
  <c r="J96" i="9"/>
  <c r="K96" i="9"/>
  <c r="L96" i="9"/>
  <c r="M96" i="9"/>
  <c r="N96" i="9"/>
  <c r="O96" i="9"/>
  <c r="P96" i="9"/>
  <c r="Q96" i="9"/>
  <c r="R96" i="9"/>
  <c r="F96" i="9"/>
  <c r="G96" i="9"/>
  <c r="E96" i="9"/>
  <c r="F57" i="9"/>
  <c r="E18" i="20" s="1"/>
  <c r="E22" i="20" s="1"/>
  <c r="G57" i="9"/>
  <c r="H57" i="9"/>
  <c r="I57" i="9"/>
  <c r="J57" i="9"/>
  <c r="K57" i="9"/>
  <c r="L57" i="9"/>
  <c r="M57" i="9"/>
  <c r="N57" i="9"/>
  <c r="O57" i="9"/>
  <c r="P57" i="9"/>
  <c r="Q57" i="9"/>
  <c r="R57" i="9"/>
  <c r="E57" i="9"/>
  <c r="D18" i="20" s="1"/>
  <c r="D22" i="20" s="1"/>
  <c r="Q74" i="10" l="1"/>
  <c r="Q76" i="10" s="1"/>
  <c r="R74" i="10"/>
  <c r="R76" i="10" s="1"/>
  <c r="P74" i="10"/>
  <c r="P76" i="10" s="1"/>
  <c r="N74" i="10"/>
  <c r="N76" i="10" s="1"/>
  <c r="O74" i="10"/>
  <c r="O76" i="10" s="1"/>
  <c r="M74" i="10"/>
  <c r="M76" i="10" s="1"/>
  <c r="J74" i="10"/>
  <c r="J76" i="10" s="1"/>
  <c r="K74" i="10"/>
  <c r="K76" i="10" s="1"/>
  <c r="L74" i="10"/>
  <c r="L76" i="10" s="1"/>
  <c r="I74" i="10"/>
  <c r="I76" i="10" s="1"/>
  <c r="F74" i="10"/>
  <c r="F76" i="10" s="1"/>
  <c r="H74" i="10"/>
  <c r="H76" i="10" s="1"/>
  <c r="E74" i="10"/>
  <c r="E76" i="10" s="1"/>
  <c r="G74" i="10"/>
  <c r="G76" i="10" s="1"/>
  <c r="G20" i="10" l="1"/>
  <c r="E20" i="10" l="1"/>
  <c r="E41" i="10"/>
  <c r="E17" i="9"/>
  <c r="E99" i="9" s="1"/>
  <c r="E37" i="9"/>
  <c r="E18" i="2"/>
  <c r="E37" i="2"/>
  <c r="E55" i="2"/>
  <c r="E57" i="2" l="1"/>
  <c r="E78" i="2" s="1"/>
  <c r="E21" i="2"/>
  <c r="E77" i="2" s="1"/>
  <c r="E62" i="9"/>
  <c r="E43" i="10"/>
  <c r="E79" i="2" l="1"/>
  <c r="E81" i="2" s="1"/>
  <c r="E68" i="10"/>
  <c r="E80" i="10" s="1"/>
  <c r="E95" i="9"/>
  <c r="E98" i="9" s="1"/>
  <c r="E100" i="9" s="1"/>
  <c r="R58" i="10"/>
  <c r="Q58" i="10"/>
  <c r="P58" i="10"/>
  <c r="O58" i="10"/>
  <c r="N58" i="10"/>
  <c r="M58" i="10"/>
  <c r="L58" i="10"/>
  <c r="K58" i="10"/>
  <c r="J58" i="10"/>
  <c r="I58" i="10"/>
  <c r="H58" i="10"/>
  <c r="G58" i="10"/>
  <c r="R50" i="10"/>
  <c r="Q50" i="10"/>
  <c r="P50" i="10"/>
  <c r="O50" i="10"/>
  <c r="N50" i="10"/>
  <c r="M50" i="10"/>
  <c r="L50" i="10"/>
  <c r="K50" i="10"/>
  <c r="J50" i="10"/>
  <c r="I50" i="10"/>
  <c r="H50" i="10"/>
  <c r="G50" i="10"/>
  <c r="R41" i="10"/>
  <c r="Q41" i="10"/>
  <c r="P41" i="10"/>
  <c r="O41" i="10"/>
  <c r="N41" i="10"/>
  <c r="M41" i="10"/>
  <c r="L41" i="10"/>
  <c r="K41" i="10"/>
  <c r="J41" i="10"/>
  <c r="I41" i="10"/>
  <c r="H41" i="10"/>
  <c r="G41" i="10"/>
  <c r="G43" i="10" s="1"/>
  <c r="F41" i="10"/>
  <c r="F17" i="9"/>
  <c r="F99" i="9" s="1"/>
  <c r="I60" i="10" l="1"/>
  <c r="K60" i="10"/>
  <c r="O60" i="10"/>
  <c r="G60" i="10"/>
  <c r="G68" i="10" s="1"/>
  <c r="G80" i="10" s="1"/>
  <c r="M60" i="10"/>
  <c r="Q60" i="10"/>
  <c r="H60" i="10"/>
  <c r="J60" i="10"/>
  <c r="L60" i="10"/>
  <c r="N60" i="10"/>
  <c r="P60" i="10"/>
  <c r="R60" i="10"/>
  <c r="R81" i="9"/>
  <c r="T18" i="20" s="1"/>
  <c r="T22" i="20" s="1"/>
  <c r="Q81" i="9"/>
  <c r="S18" i="20" s="1"/>
  <c r="S22" i="20" s="1"/>
  <c r="P81" i="9"/>
  <c r="R18" i="20" s="1"/>
  <c r="R22" i="20" s="1"/>
  <c r="O81" i="9"/>
  <c r="P18" i="20" s="1"/>
  <c r="P22" i="20" s="1"/>
  <c r="N81" i="9"/>
  <c r="O18" i="20" s="1"/>
  <c r="O22" i="20" s="1"/>
  <c r="M81" i="9"/>
  <c r="N18" i="20" s="1"/>
  <c r="N22" i="20" s="1"/>
  <c r="L81" i="9"/>
  <c r="L18" i="20" s="1"/>
  <c r="L22" i="20" s="1"/>
  <c r="K81" i="9"/>
  <c r="K18" i="20" s="1"/>
  <c r="K22" i="20" s="1"/>
  <c r="J81" i="9"/>
  <c r="J18" i="20" s="1"/>
  <c r="J22" i="20" s="1"/>
  <c r="I81" i="9"/>
  <c r="I18" i="20" s="1"/>
  <c r="I22" i="20" s="1"/>
  <c r="H81" i="9"/>
  <c r="G18" i="20" s="1"/>
  <c r="G81" i="9"/>
  <c r="F18" i="20" s="1"/>
  <c r="F22" i="20" s="1"/>
  <c r="R73" i="9"/>
  <c r="Q73" i="9"/>
  <c r="P73" i="9"/>
  <c r="O73" i="9"/>
  <c r="N73" i="9"/>
  <c r="M73" i="9"/>
  <c r="L73" i="9"/>
  <c r="K73" i="9"/>
  <c r="J73" i="9"/>
  <c r="I73" i="9"/>
  <c r="H73" i="9"/>
  <c r="G73" i="9"/>
  <c r="G37" i="9"/>
  <c r="G17" i="9"/>
  <c r="G99" i="9" s="1"/>
  <c r="G83" i="9" l="1"/>
  <c r="I83" i="9"/>
  <c r="K83" i="9"/>
  <c r="M83" i="9"/>
  <c r="G62" i="9"/>
  <c r="O83" i="9"/>
  <c r="Q83" i="9"/>
  <c r="H83" i="9"/>
  <c r="J83" i="9"/>
  <c r="L83" i="9"/>
  <c r="N83" i="9"/>
  <c r="P83" i="9"/>
  <c r="R83" i="9"/>
  <c r="G63" i="2"/>
  <c r="H63" i="2"/>
  <c r="I63" i="2"/>
  <c r="J63" i="2"/>
  <c r="K63" i="2"/>
  <c r="L63" i="2"/>
  <c r="M63" i="2"/>
  <c r="N63" i="2"/>
  <c r="O63" i="2"/>
  <c r="P63" i="2"/>
  <c r="Q63" i="2"/>
  <c r="R63" i="2"/>
  <c r="G71" i="2"/>
  <c r="H71" i="2"/>
  <c r="I71" i="2"/>
  <c r="J71" i="2"/>
  <c r="J73" i="2" s="1"/>
  <c r="J80" i="2" s="1"/>
  <c r="K71" i="2"/>
  <c r="K73" i="2" s="1"/>
  <c r="K80" i="2" s="1"/>
  <c r="L71" i="2"/>
  <c r="L73" i="2" s="1"/>
  <c r="L80" i="2" s="1"/>
  <c r="M71" i="2"/>
  <c r="N71" i="2"/>
  <c r="O71" i="2"/>
  <c r="P71" i="2"/>
  <c r="Q71" i="2"/>
  <c r="R71" i="2"/>
  <c r="R73" i="2" s="1"/>
  <c r="R80" i="2" s="1"/>
  <c r="Q73" i="2" l="1"/>
  <c r="Q80" i="2" s="1"/>
  <c r="I73" i="2"/>
  <c r="I80" i="2" s="1"/>
  <c r="M73" i="2"/>
  <c r="M80" i="2" s="1"/>
  <c r="G95" i="9"/>
  <c r="G98" i="9" s="1"/>
  <c r="G100" i="9" s="1"/>
  <c r="H73" i="2"/>
  <c r="H80" i="2" s="1"/>
  <c r="O73" i="2"/>
  <c r="O80" i="2" s="1"/>
  <c r="P73" i="2"/>
  <c r="P80" i="2" s="1"/>
  <c r="N73" i="2"/>
  <c r="N80" i="2" s="1"/>
  <c r="G73" i="2"/>
  <c r="G80" i="2" s="1"/>
  <c r="F55" i="2"/>
  <c r="F37" i="2"/>
  <c r="F18" i="2"/>
  <c r="F21" i="2" l="1"/>
  <c r="F77" i="2" s="1"/>
  <c r="F57" i="2"/>
  <c r="F78" i="2" s="1"/>
  <c r="F79" i="2" l="1"/>
  <c r="F81" i="2" s="1"/>
  <c r="H18" i="2"/>
  <c r="R20" i="10" l="1"/>
  <c r="R43" i="10" s="1"/>
  <c r="Q20" i="10"/>
  <c r="Q43" i="10" s="1"/>
  <c r="P20" i="10"/>
  <c r="P43" i="10" s="1"/>
  <c r="O20" i="10"/>
  <c r="O43" i="10" s="1"/>
  <c r="N20" i="10"/>
  <c r="N43" i="10" s="1"/>
  <c r="M20" i="10"/>
  <c r="M43" i="10" s="1"/>
  <c r="L20" i="10"/>
  <c r="L43" i="10" s="1"/>
  <c r="K20" i="10"/>
  <c r="K43" i="10" s="1"/>
  <c r="J20" i="10"/>
  <c r="J43" i="10" s="1"/>
  <c r="I20" i="10"/>
  <c r="I43" i="10" s="1"/>
  <c r="H20" i="10"/>
  <c r="H43" i="10" s="1"/>
  <c r="F20" i="10"/>
  <c r="F43" i="10" s="1"/>
  <c r="R37" i="9"/>
  <c r="Q37" i="9"/>
  <c r="P37" i="9"/>
  <c r="O37" i="9"/>
  <c r="N37" i="9"/>
  <c r="M37" i="9"/>
  <c r="L37" i="9"/>
  <c r="K37" i="9"/>
  <c r="J37" i="9"/>
  <c r="I37" i="9"/>
  <c r="H37" i="9"/>
  <c r="F37" i="9"/>
  <c r="R17" i="9"/>
  <c r="R99" i="9" s="1"/>
  <c r="Q17" i="9"/>
  <c r="Q99" i="9" s="1"/>
  <c r="P17" i="9"/>
  <c r="P99" i="9" s="1"/>
  <c r="O17" i="9"/>
  <c r="O99" i="9" s="1"/>
  <c r="N17" i="9"/>
  <c r="N99" i="9" s="1"/>
  <c r="M17" i="9"/>
  <c r="M99" i="9" s="1"/>
  <c r="L17" i="9"/>
  <c r="L99" i="9" s="1"/>
  <c r="K17" i="9"/>
  <c r="K99" i="9" s="1"/>
  <c r="J17" i="9"/>
  <c r="J99" i="9" s="1"/>
  <c r="I17" i="9"/>
  <c r="I99" i="9" s="1"/>
  <c r="H17" i="9"/>
  <c r="H99" i="9" s="1"/>
  <c r="L68" i="10" l="1"/>
  <c r="L80" i="10" s="1"/>
  <c r="M68" i="10"/>
  <c r="M80" i="10" s="1"/>
  <c r="N68" i="10"/>
  <c r="N80" i="10" s="1"/>
  <c r="K68" i="10"/>
  <c r="K80" i="10" s="1"/>
  <c r="F68" i="10"/>
  <c r="F80" i="10" s="1"/>
  <c r="O68" i="10"/>
  <c r="O80" i="10" s="1"/>
  <c r="H68" i="10"/>
  <c r="H80" i="10" s="1"/>
  <c r="P68" i="10"/>
  <c r="P80" i="10" s="1"/>
  <c r="I68" i="10"/>
  <c r="I80" i="10" s="1"/>
  <c r="Q68" i="10"/>
  <c r="Q80" i="10" s="1"/>
  <c r="J68" i="10"/>
  <c r="J80" i="10" s="1"/>
  <c r="R68" i="10"/>
  <c r="R80" i="10" s="1"/>
  <c r="H62" i="9"/>
  <c r="H95" i="9" s="1"/>
  <c r="J62" i="9"/>
  <c r="J95" i="9" s="1"/>
  <c r="L62" i="9"/>
  <c r="L95" i="9" s="1"/>
  <c r="N62" i="9"/>
  <c r="N95" i="9" s="1"/>
  <c r="P62" i="9"/>
  <c r="P95" i="9" s="1"/>
  <c r="R62" i="9"/>
  <c r="R95" i="9" s="1"/>
  <c r="F62" i="9"/>
  <c r="F95" i="9" s="1"/>
  <c r="I62" i="9"/>
  <c r="I95" i="9" s="1"/>
  <c r="K62" i="9"/>
  <c r="K95" i="9" s="1"/>
  <c r="M62" i="9"/>
  <c r="M95" i="9" s="1"/>
  <c r="O62" i="9"/>
  <c r="O95" i="9" s="1"/>
  <c r="Q62" i="9"/>
  <c r="Q95" i="9" s="1"/>
  <c r="H55" i="2"/>
  <c r="I55" i="2"/>
  <c r="J55" i="2"/>
  <c r="K55" i="2"/>
  <c r="L55" i="2"/>
  <c r="M55" i="2"/>
  <c r="N55" i="2"/>
  <c r="O55" i="2"/>
  <c r="P55" i="2"/>
  <c r="Q55" i="2"/>
  <c r="R55" i="2"/>
  <c r="G55" i="2"/>
  <c r="P98" i="9" l="1"/>
  <c r="P100" i="9" s="1"/>
  <c r="Q98" i="9"/>
  <c r="Q100" i="9" s="1"/>
  <c r="N98" i="9"/>
  <c r="N100" i="9" s="1"/>
  <c r="O98" i="9"/>
  <c r="O100" i="9" s="1"/>
  <c r="L98" i="9"/>
  <c r="L100" i="9" s="1"/>
  <c r="M98" i="9"/>
  <c r="M100" i="9" s="1"/>
  <c r="J98" i="9"/>
  <c r="J100" i="9" s="1"/>
  <c r="K98" i="9"/>
  <c r="K100" i="9" s="1"/>
  <c r="H98" i="9"/>
  <c r="H100" i="9" s="1"/>
  <c r="I98" i="9"/>
  <c r="I100" i="9" s="1"/>
  <c r="R98" i="9"/>
  <c r="R100" i="9" s="1"/>
  <c r="H37" i="2"/>
  <c r="H57" i="2" s="1"/>
  <c r="H78" i="2" s="1"/>
  <c r="I37" i="2"/>
  <c r="I57" i="2" s="1"/>
  <c r="I78" i="2" s="1"/>
  <c r="J37" i="2"/>
  <c r="J57" i="2" s="1"/>
  <c r="J78" i="2" s="1"/>
  <c r="K37" i="2"/>
  <c r="K57" i="2" s="1"/>
  <c r="K78" i="2" s="1"/>
  <c r="L37" i="2"/>
  <c r="L57" i="2" s="1"/>
  <c r="L78" i="2" s="1"/>
  <c r="M37" i="2"/>
  <c r="M57" i="2" s="1"/>
  <c r="M78" i="2" s="1"/>
  <c r="N37" i="2"/>
  <c r="N57" i="2" s="1"/>
  <c r="N78" i="2" s="1"/>
  <c r="O37" i="2"/>
  <c r="O57" i="2" s="1"/>
  <c r="O78" i="2" s="1"/>
  <c r="P37" i="2"/>
  <c r="P57" i="2" s="1"/>
  <c r="P78" i="2" s="1"/>
  <c r="Q37" i="2"/>
  <c r="Q57" i="2" s="1"/>
  <c r="Q78" i="2" s="1"/>
  <c r="R37" i="2"/>
  <c r="R57" i="2" s="1"/>
  <c r="R78" i="2" s="1"/>
  <c r="G37" i="2"/>
  <c r="G57" i="2" s="1"/>
  <c r="G78" i="2" s="1"/>
  <c r="F98" i="9" l="1"/>
  <c r="F100" i="9" s="1"/>
  <c r="O18" i="2"/>
  <c r="P18" i="2"/>
  <c r="Q18" i="2"/>
  <c r="R18" i="2"/>
  <c r="H21" i="2"/>
  <c r="H77" i="2" s="1"/>
  <c r="H79" i="2" s="1"/>
  <c r="H81" i="2" s="1"/>
  <c r="I18" i="2"/>
  <c r="J18" i="2"/>
  <c r="K18" i="2"/>
  <c r="L18" i="2"/>
  <c r="M18" i="2"/>
  <c r="N18" i="2"/>
  <c r="G18" i="2"/>
  <c r="I21" i="2" l="1"/>
  <c r="I77" i="2" s="1"/>
  <c r="I79" i="2" s="1"/>
  <c r="I81" i="2" s="1"/>
  <c r="J21" i="2"/>
  <c r="J77" i="2" s="1"/>
  <c r="J79" i="2" s="1"/>
  <c r="J81" i="2" s="1"/>
  <c r="G21" i="2"/>
  <c r="G77" i="2" s="1"/>
  <c r="G79" i="2" s="1"/>
  <c r="G81" i="2" s="1"/>
  <c r="L21" i="2"/>
  <c r="L77" i="2" s="1"/>
  <c r="L79" i="2" s="1"/>
  <c r="L81" i="2" s="1"/>
  <c r="N21" i="2"/>
  <c r="N77" i="2" s="1"/>
  <c r="N79" i="2" s="1"/>
  <c r="N81" i="2" s="1"/>
  <c r="M21" i="2"/>
  <c r="M77" i="2" s="1"/>
  <c r="M79" i="2" s="1"/>
  <c r="M81" i="2" s="1"/>
  <c r="R21" i="2"/>
  <c r="R77" i="2" s="1"/>
  <c r="R79" i="2" s="1"/>
  <c r="R81" i="2" s="1"/>
  <c r="Q21" i="2"/>
  <c r="Q77" i="2" s="1"/>
  <c r="Q79" i="2" s="1"/>
  <c r="Q81" i="2" s="1"/>
  <c r="P21" i="2"/>
  <c r="P77" i="2" s="1"/>
  <c r="P79" i="2" s="1"/>
  <c r="P81" i="2" s="1"/>
  <c r="O21" i="2"/>
  <c r="O77" i="2" s="1"/>
  <c r="O79" i="2" s="1"/>
  <c r="O81" i="2" s="1"/>
  <c r="K21" i="2"/>
  <c r="K77" i="2" s="1"/>
  <c r="K79" i="2" s="1"/>
  <c r="K81" i="2" s="1"/>
  <c r="G22" i="20" l="1"/>
  <c r="H17" i="20" s="1"/>
  <c r="M17" i="20" s="1"/>
  <c r="Q17" i="20" s="1"/>
  <c r="U17" i="20" s="1"/>
  <c r="D30" i="20"/>
  <c r="D32"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tc={1B606F1D-078A-4E99-925B-8DA3F4ED3FA6}</author>
  </authors>
  <commentList>
    <comment ref="B67" authorId="0" shapeId="0" xr:uid="{1B606F1D-078A-4E99-925B-8DA3F4ED3FA6}">
      <text>
        <t>[Threaded comment]
Your version of Excel allows you to read this threaded comment; however, any edits to it will get removed if the file is opened in a newer version of Excel. Learn more: https://go.microsoft.com/fwlink/?linkid=870924
Comment:
    Follows Preferred Plan for Base Case load. Note it is accumulative.</t>
      </text>
    </comment>
  </commentList>
</comments>
</file>

<file path=xl/sharedStrings.xml><?xml version="1.0" encoding="utf-8"?>
<sst xmlns="http://schemas.openxmlformats.org/spreadsheetml/2006/main" count="667" uniqueCount="308">
  <si>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</si>
  <si>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</si>
  <si>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</si>
  <si>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</si>
  <si>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</si>
  <si>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</si>
  <si>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</si>
  <si>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</si>
  <si>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</si>
  <si>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</si>
  <si>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</si>
  <si>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</si>
  <si>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</si>
  <si>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</si>
  <si>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</si>
  <si>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</si>
  <si>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</si>
  <si>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</si>
  <si>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</si>
  <si>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</si>
  <si>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</si>
  <si>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</si>
  <si>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</si>
  <si>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</si>
  <si>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</si>
  <si>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</si>
  <si>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</si>
  <si>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</si>
  <si>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</si>
  <si>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</si>
  <si>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</si>
  <si>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</si>
  <si>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</si>
  <si>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</si>
  <si>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</si>
  <si>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</si>
  <si>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</si>
  <si>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</si>
  <si>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</si>
  <si>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</si>
  <si>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</si>
  <si>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</si>
  <si>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</si>
  <si>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</si>
  <si>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</si>
  <si>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</si>
  <si>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</si>
  <si>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</si>
  <si>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</si>
  <si>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</si>
  <si>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</si>
  <si>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</si>
  <si>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</si>
  <si>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</si>
  <si>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11h</t>
  </si>
  <si>
    <t>11i</t>
  </si>
  <si>
    <t>13a</t>
  </si>
  <si>
    <t>13i</t>
  </si>
  <si>
    <t>14a</t>
  </si>
  <si>
    <t>16a</t>
  </si>
  <si>
    <t>16b</t>
  </si>
  <si>
    <t>16c</t>
  </si>
  <si>
    <t>16d</t>
  </si>
  <si>
    <t>2018</t>
  </si>
  <si>
    <t>Emissions Intensity Units = mt CO2e/MWh</t>
  </si>
  <si>
    <t>Units = MWh</t>
  </si>
  <si>
    <t>1a</t>
  </si>
  <si>
    <t>1b</t>
  </si>
  <si>
    <t>1h</t>
  </si>
  <si>
    <t>RPS ENERGY REQUIREMENT CALCULATIONS</t>
  </si>
  <si>
    <t>Scenario Name:</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</si>
  <si>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</si>
  <si>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</si>
  <si>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</si>
  <si>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</si>
  <si>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</si>
  <si>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</si>
  <si>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</si>
  <si>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</si>
  <si>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</si>
  <si>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</si>
  <si>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</si>
  <si>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</si>
  <si>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</si>
  <si>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</si>
  <si>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</si>
  <si>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</si>
  <si>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</si>
  <si>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</si>
  <si>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</si>
  <si>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</si>
  <si>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</si>
  <si>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</si>
  <si>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</si>
  <si>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5a</t>
  </si>
  <si>
    <t>5b</t>
  </si>
  <si>
    <t>5c</t>
  </si>
  <si>
    <t>5d</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</si>
  <si>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</si>
  <si>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</si>
  <si>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</si>
  <si>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</si>
  <si>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</si>
  <si>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</si>
  <si>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</si>
  <si>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</si>
  <si>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</si>
  <si>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</si>
  <si>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</si>
  <si>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</si>
  <si>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</si>
  <si>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</si>
  <si>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</si>
  <si>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</si>
  <si>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</si>
  <si>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</si>
  <si>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</si>
  <si>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</si>
  <si>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</si>
  <si>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</si>
  <si>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</si>
  <si>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</si>
  <si>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</si>
  <si>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</si>
  <si>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</si>
  <si>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</si>
  <si>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</si>
  <si>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</si>
  <si>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Excess balance/historic carryover at beginning/end of compliance period</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</si>
  <si>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</si>
  <si>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</si>
  <si>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</si>
  <si>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</si>
  <si>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</si>
  <si>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</si>
  <si>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</si>
  <si>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</si>
  <si>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</si>
  <si>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</si>
  <si>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</si>
  <si>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</si>
  <si>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</si>
  <si>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</si>
  <si>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</si>
  <si>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</si>
  <si>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Short term and spot market purchases  (from 18)</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</si>
  <si>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</si>
  <si>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</si>
  <si>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</si>
  <si>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</si>
  <si>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</si>
  <si>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</si>
  <si>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</si>
  <si>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</si>
  <si>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</si>
  <si>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</si>
  <si>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</si>
  <si>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</si>
  <si>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</si>
  <si>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</si>
  <si>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</si>
  <si>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</si>
  <si>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</si>
  <si>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</si>
  <si>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</si>
  <si>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</si>
  <si>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</si>
  <si>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</si>
  <si>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12o</t>
  </si>
  <si>
    <t>13m</t>
  </si>
  <si>
    <t>13n</t>
  </si>
  <si>
    <t>Total energy from existing and planned supply resources (12+13)</t>
  </si>
  <si>
    <t>2h</t>
  </si>
  <si>
    <t>2m</t>
  </si>
  <si>
    <t>2n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</si>
  <si>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</si>
  <si>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</si>
  <si>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</si>
  <si>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</si>
  <si>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</si>
  <si>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</si>
  <si>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</si>
  <si>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</si>
  <si>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</si>
  <si>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</si>
  <si>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</si>
  <si>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</si>
  <si>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</si>
  <si>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</si>
  <si>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</si>
  <si>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</si>
  <si>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</si>
  <si>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</si>
  <si>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</si>
  <si>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</si>
  <si>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</si>
  <si>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</si>
  <si>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</si>
  <si>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</si>
  <si>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</si>
  <si>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</si>
  <si>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</si>
  <si>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</si>
  <si>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</si>
  <si>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</si>
  <si>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</si>
  <si>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</si>
  <si>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</si>
  <si>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</si>
  <si>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</si>
  <si>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</si>
  <si>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</si>
  <si>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</si>
  <si>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</si>
  <si>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</si>
  <si>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</si>
  <si>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</si>
  <si>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</si>
  <si>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</si>
  <si>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</si>
  <si>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</si>
  <si>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</si>
  <si>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</si>
  <si>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</si>
  <si>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</si>
  <si>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</si>
  <si>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</si>
  <si>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</si>
  <si>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</si>
  <si>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</si>
  <si>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</si>
  <si>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</si>
  <si>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</si>
  <si>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</si>
  <si>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</si>
  <si>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</si>
  <si>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</si>
  <si>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</si>
  <si>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</si>
  <si>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</si>
  <si>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</si>
  <si>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</si>
  <si>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</si>
  <si>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</si>
  <si>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</si>
  <si>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</si>
  <si>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</si>
  <si>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</si>
  <si>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Brian Schinstock</t>
  </si>
  <si>
    <t>Electric Resource Planner</t>
  </si>
  <si>
    <t>bschinstock@roseville.ca.us</t>
  </si>
  <si>
    <t>916-746-1658</t>
  </si>
  <si>
    <t>2090 Hilltop Circle</t>
  </si>
  <si>
    <t>Roseville</t>
  </si>
  <si>
    <t>Roseville Energy Park</t>
  </si>
  <si>
    <t>Natural Gas</t>
  </si>
  <si>
    <t>Roseville Power Plant 2</t>
  </si>
  <si>
    <t>Western Area Power Admin (Large)</t>
  </si>
  <si>
    <t>Large Hydro</t>
  </si>
  <si>
    <t>Steam Injected Gas Turbine (STIG)</t>
  </si>
  <si>
    <t>New Spicer Meadows</t>
  </si>
  <si>
    <t>Small Hydroelectric</t>
  </si>
  <si>
    <t>Western Area Power Admin (Small)</t>
  </si>
  <si>
    <t>Collierville</t>
  </si>
  <si>
    <t>Geo 1 and Geo 2</t>
  </si>
  <si>
    <t>Forbestown (South Feather - Large)</t>
  </si>
  <si>
    <t>Woodleaf (South Feather - Large)</t>
  </si>
  <si>
    <t>Sly Creek (South Feather - Small)</t>
  </si>
  <si>
    <t>Kelly Ridge (South Feather - Small)</t>
  </si>
  <si>
    <t>Hydro</t>
  </si>
  <si>
    <t>Geothermal</t>
  </si>
  <si>
    <t>Lost Hills</t>
  </si>
  <si>
    <t>Solar PV</t>
  </si>
  <si>
    <t>Blackwell</t>
  </si>
  <si>
    <t>Generic New Wind</t>
  </si>
  <si>
    <t>Generic New Solar</t>
  </si>
  <si>
    <t>Generic New Geothermal</t>
  </si>
  <si>
    <t>Wind</t>
  </si>
  <si>
    <t>Solar</t>
  </si>
  <si>
    <t>Generic Hydro</t>
  </si>
  <si>
    <t>GeoSolar 1 &amp; 2</t>
  </si>
  <si>
    <t>Geo OSL</t>
  </si>
  <si>
    <t>SVP</t>
  </si>
  <si>
    <t>Mixed</t>
  </si>
  <si>
    <t>Avangrid</t>
  </si>
  <si>
    <t>Powerex</t>
  </si>
  <si>
    <t>13o</t>
  </si>
  <si>
    <t>13p</t>
  </si>
  <si>
    <t>13q</t>
  </si>
  <si>
    <t>13r</t>
  </si>
  <si>
    <t>13s</t>
  </si>
  <si>
    <t>13t</t>
  </si>
  <si>
    <t>Generic Solar</t>
  </si>
  <si>
    <t>Generic Wind</t>
  </si>
  <si>
    <t>Generic Geothermal</t>
  </si>
  <si>
    <t>Generic Hydroelectric</t>
  </si>
  <si>
    <t>Petra Wallace</t>
  </si>
  <si>
    <t>Power Supply and Portfolio Administrator</t>
  </si>
  <si>
    <t>pwallace@roseville.ca.us</t>
  </si>
  <si>
    <t>916-774-5510</t>
  </si>
  <si>
    <t>Roseville Electric</t>
  </si>
  <si>
    <t>2023 IRP - Base Case and Least Cost Plan</t>
  </si>
  <si>
    <t>Items 2a to 5 are already incorporated in the load forecast.</t>
  </si>
  <si>
    <t>2o</t>
  </si>
  <si>
    <t>2p</t>
  </si>
  <si>
    <t>2q</t>
  </si>
  <si>
    <t>2r</t>
  </si>
  <si>
    <t>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</si>
</sst>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_);[Red]\(#,##0.0000\)"/>
  </numFmts>
  <fonts count="182">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rgb="FF0070C0"/>
      <name val="Times New Roman"/>
      <family val="1"/>
    </font>
    <font>
      <sz val="12"/>
      <color rgb="FFFF0000"/>
      <name val="Times New Roman"/>
      <family val="1"/>
    </font>
    <font>
      <sz val="12"/>
      <color theme="9"/>
      <name val="Times New Roman"/>
      <family val="1"/>
    </font>
    <font>
      <sz val="11"/>
      <color rgb="FF000000"/>
      <name val="Calibri"/>
      <family val="2"/>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577">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7" applyNumberFormat="0" applyFont="0" applyAlignment="0" applyProtection="0">
      <alignment vertical="top"/>
    </xf>
    <xf numFmtId="164" fontId="38" fillId="46" borderId="28"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9" applyNumberFormat="0"/>
    <xf numFmtId="0" fontId="44" fillId="0" borderId="4" applyNumberFormat="0" applyFont="0" applyBorder="0"/>
    <xf numFmtId="0" fontId="57" fillId="90" borderId="4" applyNumberFormat="0" applyBorder="0"/>
    <xf numFmtId="0" fontId="57" fillId="90" borderId="30" applyNumberFormat="0" applyFont="0"/>
    <xf numFmtId="0" fontId="58"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9"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2" fontId="10" fillId="91" borderId="31">
      <alignment horizontal="center" vertical="center"/>
    </xf>
    <xf numFmtId="174" fontId="24" fillId="91" borderId="31">
      <alignment horizontal="center" vertical="center"/>
    </xf>
    <xf numFmtId="174" fontId="24" fillId="91" borderId="31">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20" applyNumberFormat="0" applyAlignment="0" applyProtection="0"/>
    <xf numFmtId="0" fontId="75" fillId="11" borderId="20" applyNumberFormat="0" applyAlignment="0" applyProtection="0"/>
    <xf numFmtId="0" fontId="76" fillId="55" borderId="33" applyNumberFormat="0" applyAlignment="0" applyProtection="0"/>
    <xf numFmtId="0" fontId="27" fillId="11" borderId="20" applyNumberFormat="0" applyAlignment="0" applyProtection="0"/>
    <xf numFmtId="0" fontId="77" fillId="11" borderId="20" applyNumberFormat="0" applyAlignment="0" applyProtection="0"/>
    <xf numFmtId="164" fontId="76" fillId="55" borderId="33" applyNumberFormat="0" applyAlignment="0" applyProtection="0"/>
    <xf numFmtId="0" fontId="77" fillId="11" borderId="20" applyNumberFormat="0" applyAlignment="0" applyProtection="0"/>
    <xf numFmtId="0" fontId="27" fillId="40" borderId="20" applyNumberFormat="0" applyAlignment="0" applyProtection="0"/>
    <xf numFmtId="0" fontId="78" fillId="11" borderId="20" applyNumberFormat="0" applyAlignment="0" applyProtection="0"/>
    <xf numFmtId="0" fontId="76" fillId="55" borderId="33" applyNumberFormat="0" applyAlignment="0" applyProtection="0"/>
    <xf numFmtId="0" fontId="76" fillId="95" borderId="33" applyNumberFormat="0" applyAlignment="0" applyProtection="0"/>
    <xf numFmtId="0" fontId="76" fillId="40" borderId="33" applyNumberFormat="0" applyAlignment="0" applyProtection="0"/>
    <xf numFmtId="0" fontId="76" fillId="55" borderId="33" applyNumberFormat="0" applyAlignment="0" applyProtection="0"/>
    <xf numFmtId="164"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6" fillId="40" borderId="33" applyNumberFormat="0" applyAlignment="0" applyProtection="0"/>
    <xf numFmtId="0" fontId="27" fillId="11" borderId="20" applyNumberFormat="0" applyAlignment="0" applyProtection="0"/>
    <xf numFmtId="164" fontId="76" fillId="55" borderId="33" applyNumberFormat="0" applyAlignment="0" applyProtection="0"/>
    <xf numFmtId="0"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5" fillId="11" borderId="20" applyNumberFormat="0" applyAlignment="0" applyProtection="0"/>
    <xf numFmtId="0" fontId="27" fillId="11" borderId="20" applyNumberFormat="0" applyAlignment="0" applyProtection="0"/>
    <xf numFmtId="0" fontId="27" fillId="11" borderId="20" applyNumberFormat="0" applyAlignment="0" applyProtection="0"/>
    <xf numFmtId="0" fontId="78" fillId="11" borderId="20" applyNumberFormat="0" applyAlignment="0" applyProtection="0"/>
    <xf numFmtId="0" fontId="77"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3" applyNumberFormat="0" applyAlignment="0" applyProtection="0"/>
    <xf numFmtId="0" fontId="82" fillId="12" borderId="23" applyNumberFormat="0" applyAlignment="0" applyProtection="0"/>
    <xf numFmtId="0" fontId="83" fillId="97" borderId="37" applyNumberFormat="0" applyAlignment="0" applyProtection="0"/>
    <xf numFmtId="0" fontId="28" fillId="12" borderId="23" applyNumberFormat="0" applyAlignment="0" applyProtection="0"/>
    <xf numFmtId="0" fontId="25" fillId="12" borderId="23" applyNumberFormat="0" applyAlignment="0" applyProtection="0"/>
    <xf numFmtId="164" fontId="83" fillId="97" borderId="37" applyNumberFormat="0" applyAlignment="0" applyProtection="0"/>
    <xf numFmtId="0" fontId="25" fillId="12" borderId="23" applyNumberFormat="0" applyAlignment="0" applyProtection="0"/>
    <xf numFmtId="0" fontId="84" fillId="12" borderId="23" applyNumberFormat="0" applyAlignment="0" applyProtection="0"/>
    <xf numFmtId="0" fontId="83" fillId="97" borderId="37" applyNumberFormat="0" applyAlignment="0" applyProtection="0"/>
    <xf numFmtId="0" fontId="83" fillId="98" borderId="37" applyNumberFormat="0" applyAlignment="0" applyProtection="0"/>
    <xf numFmtId="0" fontId="83" fillId="97" borderId="37" applyNumberFormat="0" applyAlignment="0" applyProtection="0"/>
    <xf numFmtId="0" fontId="28" fillId="12" borderId="23" applyNumberFormat="0" applyAlignment="0" applyProtection="0"/>
    <xf numFmtId="164" fontId="83" fillId="97" borderId="37" applyNumberFormat="0" applyAlignment="0" applyProtection="0"/>
    <xf numFmtId="0" fontId="28" fillId="12" borderId="23" applyNumberFormat="0" applyAlignment="0" applyProtection="0"/>
    <xf numFmtId="0" fontId="83" fillId="97" borderId="37" applyNumberFormat="0" applyAlignment="0" applyProtection="0"/>
    <xf numFmtId="164" fontId="83" fillId="97" borderId="37" applyNumberFormat="0" applyAlignment="0" applyProtection="0"/>
    <xf numFmtId="0" fontId="28" fillId="12" borderId="23" applyNumberFormat="0" applyAlignment="0" applyProtection="0"/>
    <xf numFmtId="0" fontId="82" fillId="12" borderId="23" applyNumberFormat="0" applyAlignment="0" applyProtection="0"/>
    <xf numFmtId="0" fontId="28" fillId="12" borderId="23" applyNumberFormat="0" applyAlignment="0" applyProtection="0"/>
    <xf numFmtId="0" fontId="28" fillId="12" borderId="23" applyNumberFormat="0" applyAlignment="0" applyProtection="0"/>
    <xf numFmtId="0" fontId="84" fillId="12" borderId="23" applyNumberFormat="0" applyAlignment="0" applyProtection="0"/>
    <xf numFmtId="0" fontId="25" fillId="12" borderId="23"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8"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7"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9"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7" applyNumberFormat="0" applyFill="0" applyAlignment="0" applyProtection="0"/>
    <xf numFmtId="0" fontId="111" fillId="0" borderId="17" applyNumberFormat="0" applyFill="0" applyAlignment="0" applyProtection="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111"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8" applyNumberFormat="0" applyFill="0" applyAlignment="0" applyProtection="0"/>
    <xf numFmtId="0" fontId="114" fillId="0" borderId="18" applyNumberFormat="0" applyFill="0" applyAlignment="0" applyProtection="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114"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9" applyNumberFormat="0" applyFill="0" applyAlignment="0" applyProtection="0"/>
    <xf numFmtId="0" fontId="117" fillId="0" borderId="19" applyNumberFormat="0" applyFill="0" applyAlignment="0" applyProtection="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117"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2" applyNumberFormat="0" applyFill="0" applyAlignment="0" applyProtection="0"/>
    <xf numFmtId="0" fontId="131" fillId="0" borderId="22" applyNumberFormat="0" applyFill="0" applyAlignment="0" applyProtection="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131" fillId="0" borderId="2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47" fillId="13" borderId="24"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5"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48" fillId="47" borderId="45"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1" applyNumberFormat="0" applyAlignment="0" applyProtection="0"/>
    <xf numFmtId="0" fontId="148" fillId="11" borderId="21" applyNumberFormat="0" applyAlignment="0" applyProtection="0"/>
    <xf numFmtId="0" fontId="149"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148" fillId="11" borderId="21" applyNumberFormat="0" applyAlignment="0" applyProtection="0"/>
    <xf numFmtId="0" fontId="3" fillId="0" borderId="0"/>
    <xf numFmtId="0" fontId="3" fillId="0" borderId="0"/>
    <xf numFmtId="0" fontId="3" fillId="0" borderId="0"/>
    <xf numFmtId="0" fontId="3" fillId="0" borderId="0"/>
    <xf numFmtId="192"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5" applyNumberFormat="0" applyFill="0" applyAlignment="0" applyProtection="0"/>
    <xf numFmtId="0" fontId="32" fillId="0" borderId="25" applyNumberFormat="0" applyFill="0" applyAlignment="0" applyProtection="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3"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43" fontId="177" fillId="0" borderId="0" applyFont="0" applyFill="0" applyBorder="0" applyAlignment="0" applyProtection="0"/>
  </cellStyleXfs>
  <cellXfs count="37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0" fontId="13" fillId="0" borderId="8" xfId="0" applyFont="1" applyBorder="1" applyAlignment="1">
      <alignment horizontal="left" vertical="center" wrapText="1" indent="1"/>
    </xf>
    <xf numFmtId="38" fontId="13" fillId="0" borderId="7" xfId="0" applyNumberFormat="1" applyFont="1" applyBorder="1" applyAlignment="1">
      <alignment horizontal="right"/>
    </xf>
    <xf numFmtId="38" fontId="13" fillId="0" borderId="9" xfId="0" applyNumberFormat="1" applyFont="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Border="1" applyAlignment="1">
      <alignment horizontal="right"/>
    </xf>
    <xf numFmtId="0" fontId="13" fillId="0" borderId="7" xfId="0" applyFont="1" applyBorder="1" applyAlignment="1">
      <alignment horizontal="left" vertical="center" wrapText="1" indent="1"/>
    </xf>
    <xf numFmtId="0" fontId="12"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12" fillId="0" borderId="0" xfId="0" applyFont="1" applyAlignment="1">
      <alignment horizontal="right"/>
    </xf>
    <xf numFmtId="0" fontId="12" fillId="0" borderId="4" xfId="0" applyFont="1" applyBorder="1" applyAlignment="1">
      <alignment horizontal="left" vertical="center" wrapText="1" indent="1"/>
    </xf>
    <xf numFmtId="38" fontId="13" fillId="0" borderId="11" xfId="0" applyNumberFormat="1" applyFont="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8" xfId="0" applyFont="1" applyFill="1" applyBorder="1" applyAlignment="1">
      <alignment vertical="center"/>
    </xf>
    <xf numFmtId="38" fontId="16" fillId="3" borderId="12" xfId="0" applyNumberFormat="1" applyFont="1" applyFill="1" applyBorder="1" applyAlignment="1">
      <alignment horizontal="right"/>
    </xf>
    <xf numFmtId="38" fontId="16" fillId="3" borderId="5" xfId="0" applyNumberFormat="1" applyFont="1" applyFill="1" applyBorder="1" applyAlignment="1">
      <alignment horizontal="right"/>
    </xf>
    <xf numFmtId="0" fontId="12" fillId="3" borderId="5" xfId="0" applyFont="1" applyFill="1" applyBorder="1" applyAlignment="1">
      <alignment vertical="center"/>
    </xf>
    <xf numFmtId="0" fontId="12" fillId="3" borderId="14" xfId="0" applyFont="1" applyFill="1" applyBorder="1" applyAlignment="1">
      <alignment vertical="center"/>
    </xf>
    <xf numFmtId="0" fontId="12" fillId="3" borderId="3" xfId="0" applyFont="1" applyFill="1" applyBorder="1" applyAlignment="1">
      <alignment horizontal="center" vertical="center" wrapText="1"/>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3" fillId="3" borderId="12" xfId="0" applyNumberFormat="1" applyFont="1" applyFill="1" applyBorder="1" applyAlignment="1">
      <alignment horizontal="right"/>
    </xf>
    <xf numFmtId="38" fontId="13" fillId="3" borderId="5" xfId="0" applyNumberFormat="1" applyFont="1" applyFill="1" applyBorder="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Border="1" applyAlignment="1">
      <alignment horizontal="right"/>
    </xf>
    <xf numFmtId="38" fontId="17" fillId="0" borderId="1" xfId="0" applyNumberFormat="1" applyFont="1" applyBorder="1" applyAlignment="1">
      <alignment horizontal="right"/>
    </xf>
    <xf numFmtId="0" fontId="17" fillId="0" borderId="1" xfId="0" applyFont="1" applyBorder="1" applyAlignment="1">
      <alignment vertical="center"/>
    </xf>
    <xf numFmtId="3" fontId="17" fillId="0" borderId="7" xfId="0" applyNumberFormat="1" applyFont="1" applyBorder="1" applyAlignment="1">
      <alignment horizontal="right"/>
    </xf>
    <xf numFmtId="3" fontId="17" fillId="0" borderId="1" xfId="0" applyNumberFormat="1" applyFont="1" applyBorder="1" applyAlignment="1">
      <alignment horizontal="right"/>
    </xf>
    <xf numFmtId="38" fontId="17" fillId="0" borderId="10" xfId="0" applyNumberFormat="1" applyFont="1" applyBorder="1" applyAlignment="1">
      <alignment horizontal="right"/>
    </xf>
    <xf numFmtId="0" fontId="17" fillId="0" borderId="10" xfId="0" applyFont="1" applyBorder="1" applyAlignment="1">
      <alignment vertical="center"/>
    </xf>
    <xf numFmtId="38" fontId="17" fillId="0" borderId="12"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3" xfId="0" applyFont="1" applyBorder="1" applyAlignment="1">
      <alignment vertical="center"/>
    </xf>
    <xf numFmtId="0" fontId="4" fillId="0" borderId="7" xfId="0" applyFont="1" applyBorder="1" applyAlignment="1">
      <alignment vertical="center"/>
    </xf>
    <xf numFmtId="38" fontId="13" fillId="3" borderId="9" xfId="0" applyNumberFormat="1" applyFont="1" applyFill="1" applyBorder="1" applyAlignment="1">
      <alignment horizontal="right"/>
    </xf>
    <xf numFmtId="3" fontId="17" fillId="0" borderId="9" xfId="0" applyNumberFormat="1" applyFont="1" applyBorder="1" applyAlignment="1">
      <alignment horizontal="right"/>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19" fillId="0" borderId="1" xfId="1" applyFont="1" applyBorder="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Border="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9" fillId="0" borderId="11" xfId="1" applyFont="1" applyBorder="1" applyAlignment="1">
      <alignment horizontal="left" vertical="center" wrapText="1" indent="1"/>
    </xf>
    <xf numFmtId="0" fontId="20" fillId="0" borderId="1" xfId="1" applyFont="1" applyBorder="1" applyAlignment="1">
      <alignment horizontal="left" vertical="center" wrapText="1" indent="1"/>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3" fillId="6" borderId="1" xfId="0" applyNumberFormat="1" applyFont="1" applyFill="1" applyBorder="1" applyAlignment="1">
      <alignment horizontal="right"/>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0" borderId="7" xfId="0" applyNumberFormat="1" applyFont="1" applyBorder="1" applyAlignment="1">
      <alignment horizontal="right"/>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8"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 fontId="17" fillId="6" borderId="7" xfId="0" applyNumberFormat="1" applyFont="1" applyFill="1" applyBorder="1" applyAlignment="1">
      <alignment horizontal="right"/>
    </xf>
    <xf numFmtId="38" fontId="17" fillId="6" borderId="10" xfId="0" applyNumberFormat="1" applyFont="1" applyFill="1" applyBorder="1" applyAlignment="1">
      <alignment horizontal="right"/>
    </xf>
    <xf numFmtId="38" fontId="18" fillId="6" borderId="1" xfId="0" applyNumberFormat="1" applyFont="1" applyFill="1" applyBorder="1" applyAlignment="1">
      <alignment horizontal="right"/>
    </xf>
    <xf numFmtId="0" fontId="12" fillId="6" borderId="10" xfId="0" applyFont="1" applyFill="1" applyBorder="1" applyAlignment="1">
      <alignment horizontal="left" vertical="center" wrapText="1" indent="1"/>
    </xf>
    <xf numFmtId="0" fontId="22" fillId="0" borderId="0" xfId="0" applyFont="1" applyAlignment="1">
      <alignment horizontal="left" vertical="center" indent="1"/>
    </xf>
    <xf numFmtId="165" fontId="16" fillId="0" borderId="1" xfId="0" applyNumberFormat="1" applyFont="1" applyBorder="1" applyAlignment="1">
      <alignment horizontal="right"/>
    </xf>
    <xf numFmtId="0" fontId="12" fillId="0" borderId="14" xfId="0" applyFont="1" applyBorder="1" applyAlignment="1">
      <alignment horizontal="left" vertical="center" wrapText="1" indent="1"/>
    </xf>
    <xf numFmtId="3" fontId="17" fillId="6" borderId="9" xfId="0" applyNumberFormat="1" applyFont="1" applyFill="1" applyBorder="1" applyAlignment="1">
      <alignment horizontal="right"/>
    </xf>
    <xf numFmtId="0" fontId="4" fillId="0" borderId="4" xfId="0" applyFont="1" applyBorder="1" applyAlignment="1">
      <alignment vertical="center"/>
    </xf>
    <xf numFmtId="38" fontId="18" fillId="0" borderId="14" xfId="0" applyNumberFormat="1" applyFont="1" applyBorder="1" applyAlignment="1">
      <alignment horizontal="right"/>
    </xf>
    <xf numFmtId="49" fontId="13" fillId="2" borderId="7" xfId="0" applyNumberFormat="1" applyFont="1" applyFill="1" applyBorder="1" applyAlignment="1">
      <alignment horizontal="center" vertical="center"/>
    </xf>
    <xf numFmtId="165" fontId="16" fillId="0" borderId="14" xfId="0" applyNumberFormat="1" applyFont="1" applyBorder="1" applyAlignment="1">
      <alignment horizontal="right"/>
    </xf>
    <xf numFmtId="0" fontId="12" fillId="0" borderId="14" xfId="0" applyFont="1" applyBorder="1" applyAlignment="1">
      <alignment horizontal="center" vertical="center" wrapText="1"/>
    </xf>
    <xf numFmtId="38" fontId="16" fillId="0" borderId="7" xfId="0" applyNumberFormat="1" applyFont="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4" xfId="0" applyFont="1" applyBorder="1" applyAlignment="1">
      <alignment horizontal="left" vertical="center" wrapText="1" indent="1"/>
    </xf>
    <xf numFmtId="38" fontId="13" fillId="0" borderId="14" xfId="0" applyNumberFormat="1" applyFont="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Border="1" applyAlignment="1">
      <alignment horizontal="left" vertical="center" wrapText="1" indent="1"/>
    </xf>
    <xf numFmtId="38" fontId="13" fillId="0" borderId="8" xfId="0" applyNumberFormat="1" applyFont="1" applyBorder="1" applyAlignment="1">
      <alignment horizontal="right"/>
    </xf>
    <xf numFmtId="0" fontId="13" fillId="0" borderId="12" xfId="0" applyFont="1" applyBorder="1" applyAlignment="1">
      <alignment horizontal="left" vertical="center" indent="1"/>
    </xf>
    <xf numFmtId="0" fontId="13" fillId="0" borderId="5" xfId="0" quotePrefix="1" applyFont="1" applyBorder="1" applyAlignment="1">
      <alignment horizontal="left" vertical="center" wrapText="1" indent="1"/>
    </xf>
    <xf numFmtId="38" fontId="13" fillId="0" borderId="10" xfId="0" applyNumberFormat="1" applyFont="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6" borderId="8" xfId="0" applyNumberFormat="1" applyFont="1" applyFill="1" applyBorder="1" applyAlignment="1">
      <alignment horizontal="right"/>
    </xf>
    <xf numFmtId="3" fontId="17" fillId="0" borderId="8" xfId="0" applyNumberFormat="1" applyFont="1" applyBorder="1" applyAlignment="1">
      <alignment horizontal="right"/>
    </xf>
    <xf numFmtId="3" fontId="17" fillId="3" borderId="3" xfId="0" applyNumberFormat="1" applyFont="1" applyFill="1" applyBorder="1" applyAlignment="1">
      <alignment horizontal="right"/>
    </xf>
    <xf numFmtId="3" fontId="17" fillId="3" borderId="4" xfId="0" applyNumberFormat="1" applyFont="1" applyFill="1" applyBorder="1" applyAlignment="1">
      <alignment horizontal="right"/>
    </xf>
    <xf numFmtId="0" fontId="13" fillId="0" borderId="13" xfId="0" applyFont="1" applyBorder="1" applyAlignment="1">
      <alignment horizontal="left" vertical="center" wrapText="1" indent="1"/>
    </xf>
    <xf numFmtId="0" fontId="6" fillId="0" borderId="2" xfId="0" applyFont="1" applyBorder="1" applyAlignment="1">
      <alignment horizontal="left" vertical="center" wrapText="1" indent="1"/>
    </xf>
    <xf numFmtId="0" fontId="13" fillId="0" borderId="9" xfId="0" applyFont="1" applyBorder="1" applyAlignment="1">
      <alignment horizontal="left" vertical="center" wrapText="1" indent="1"/>
    </xf>
    <xf numFmtId="0" fontId="4" fillId="0" borderId="1" xfId="0" applyFont="1" applyBorder="1" applyAlignment="1">
      <alignment vertical="center"/>
    </xf>
    <xf numFmtId="0" fontId="13" fillId="0" borderId="1" xfId="0" applyFont="1" applyBorder="1" applyAlignment="1">
      <alignment horizontal="left" vertical="center" wrapText="1" indent="1"/>
    </xf>
    <xf numFmtId="0" fontId="16" fillId="0" borderId="0" xfId="0" applyFont="1" applyAlignment="1">
      <alignment horizontal="center" vertical="center"/>
    </xf>
    <xf numFmtId="49" fontId="13" fillId="2" borderId="3" xfId="0" applyNumberFormat="1" applyFont="1" applyFill="1" applyBorder="1" applyAlignment="1">
      <alignment horizontal="center" vertical="center"/>
    </xf>
    <xf numFmtId="49" fontId="13" fillId="5" borderId="11" xfId="0" applyNumberFormat="1" applyFont="1" applyFill="1" applyBorder="1" applyAlignment="1">
      <alignment horizontal="center" vertical="center"/>
    </xf>
    <xf numFmtId="38" fontId="12"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3" fillId="5" borderId="16" xfId="0" applyNumberFormat="1" applyFont="1" applyFill="1" applyBorder="1" applyAlignment="1">
      <alignment horizontal="right"/>
    </xf>
    <xf numFmtId="0" fontId="12" fillId="5" borderId="13" xfId="0" applyFont="1" applyFill="1" applyBorder="1" applyAlignment="1">
      <alignment horizontal="left" vertical="center" wrapText="1" indent="1"/>
    </xf>
    <xf numFmtId="0" fontId="12" fillId="5" borderId="2" xfId="0" applyFont="1" applyFill="1" applyBorder="1" applyAlignment="1">
      <alignment horizontal="left" vertical="center" wrapText="1" indent="1"/>
    </xf>
    <xf numFmtId="38" fontId="13" fillId="5" borderId="8" xfId="0" applyNumberFormat="1" applyFont="1" applyFill="1" applyBorder="1" applyAlignment="1">
      <alignment horizontal="right"/>
    </xf>
    <xf numFmtId="0" fontId="12" fillId="5" borderId="6" xfId="0" applyFont="1" applyFill="1" applyBorder="1" applyAlignment="1">
      <alignment horizontal="left" vertical="center" wrapText="1" indent="1"/>
    </xf>
    <xf numFmtId="0" fontId="12" fillId="5" borderId="0" xfId="0" applyFont="1" applyFill="1" applyAlignment="1">
      <alignment horizontal="left" vertical="center" wrapText="1" indent="1"/>
    </xf>
    <xf numFmtId="38" fontId="13" fillId="5" borderId="0" xfId="0" applyNumberFormat="1" applyFont="1" applyFill="1" applyAlignment="1">
      <alignment horizontal="right"/>
    </xf>
    <xf numFmtId="38" fontId="13" fillId="5" borderId="14" xfId="0" applyNumberFormat="1" applyFont="1" applyFill="1" applyBorder="1" applyAlignment="1">
      <alignment horizontal="right"/>
    </xf>
    <xf numFmtId="0" fontId="12" fillId="5" borderId="12" xfId="0" applyFont="1" applyFill="1" applyBorder="1" applyAlignment="1">
      <alignment horizontal="left" vertical="center" wrapText="1" indent="1"/>
    </xf>
    <xf numFmtId="0" fontId="12" fillId="5" borderId="5" xfId="0" applyFont="1" applyFill="1" applyBorder="1" applyAlignment="1">
      <alignment horizontal="left" vertical="center" wrapText="1" indent="1"/>
    </xf>
    <xf numFmtId="38" fontId="13" fillId="5" borderId="5" xfId="0" applyNumberFormat="1" applyFont="1" applyFill="1" applyBorder="1" applyAlignment="1">
      <alignment horizontal="right"/>
    </xf>
    <xf numFmtId="38" fontId="12" fillId="6" borderId="10" xfId="0" applyNumberFormat="1" applyFont="1" applyFill="1" applyBorder="1" applyAlignment="1">
      <alignment horizontal="left" vertical="center" wrapText="1" indent="1"/>
    </xf>
    <xf numFmtId="38" fontId="12" fillId="6" borderId="1" xfId="0" applyNumberFormat="1" applyFont="1" applyFill="1" applyBorder="1" applyAlignment="1">
      <alignment horizontal="left" vertical="center" wrapText="1" indent="1"/>
    </xf>
    <xf numFmtId="3" fontId="17" fillId="6" borderId="1" xfId="0" applyNumberFormat="1" applyFont="1" applyFill="1" applyBorder="1" applyAlignment="1">
      <alignment horizontal="right"/>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0" fontId="12" fillId="0" borderId="10" xfId="0" applyFont="1" applyBorder="1" applyAlignment="1">
      <alignment horizontal="left" vertical="center" wrapText="1" indent="1"/>
    </xf>
    <xf numFmtId="38" fontId="13" fillId="5" borderId="7" xfId="0" applyNumberFormat="1" applyFont="1" applyFill="1" applyBorder="1" applyAlignment="1">
      <alignment horizontal="right"/>
    </xf>
    <xf numFmtId="38" fontId="12" fillId="6" borderId="12" xfId="0" applyNumberFormat="1" applyFont="1" applyFill="1" applyBorder="1" applyAlignment="1">
      <alignment horizontal="left" vertical="center" wrapText="1" indent="1"/>
    </xf>
    <xf numFmtId="38" fontId="13" fillId="5" borderId="9" xfId="0" applyNumberFormat="1" applyFont="1" applyFill="1" applyBorder="1" applyAlignment="1">
      <alignment horizontal="right"/>
    </xf>
    <xf numFmtId="38" fontId="13" fillId="5" borderId="11" xfId="0" applyNumberFormat="1" applyFont="1" applyFill="1" applyBorder="1" applyAlignment="1">
      <alignment horizontal="right"/>
    </xf>
    <xf numFmtId="38" fontId="13" fillId="0" borderId="12" xfId="0" applyNumberFormat="1" applyFont="1" applyBorder="1" applyAlignment="1">
      <alignment horizontal="right"/>
    </xf>
    <xf numFmtId="0" fontId="12" fillId="5" borderId="4" xfId="0" applyFont="1" applyFill="1" applyBorder="1" applyAlignment="1">
      <alignment horizontal="left" vertical="center" wrapText="1" indent="1"/>
    </xf>
    <xf numFmtId="0" fontId="12" fillId="5" borderId="3" xfId="0" applyFont="1" applyFill="1" applyBorder="1" applyAlignment="1">
      <alignment horizontal="left" vertical="center" wrapText="1" indent="1"/>
    </xf>
    <xf numFmtId="38" fontId="13" fillId="5" borderId="12" xfId="0" applyNumberFormat="1" applyFont="1" applyFill="1" applyBorder="1" applyAlignment="1">
      <alignment horizontal="right"/>
    </xf>
    <xf numFmtId="38" fontId="12" fillId="6" borderId="7" xfId="0" applyNumberFormat="1" applyFont="1" applyFill="1" applyBorder="1" applyAlignment="1">
      <alignment horizontal="left" vertical="center" wrapText="1" indent="1"/>
    </xf>
    <xf numFmtId="38" fontId="12" fillId="6" borderId="5" xfId="0" applyNumberFormat="1" applyFont="1" applyFill="1" applyBorder="1" applyAlignment="1">
      <alignment horizontal="left" vertical="center" wrapText="1" indent="1"/>
    </xf>
    <xf numFmtId="0" fontId="12" fillId="5" borderId="5" xfId="0" applyFont="1" applyFill="1" applyBorder="1" applyAlignment="1">
      <alignment vertical="center"/>
    </xf>
    <xf numFmtId="0" fontId="17" fillId="5" borderId="16" xfId="0" applyFont="1" applyFill="1" applyBorder="1" applyAlignment="1">
      <alignment vertical="center"/>
    </xf>
    <xf numFmtId="38" fontId="12" fillId="6" borderId="0" xfId="0" applyNumberFormat="1" applyFont="1" applyFill="1" applyAlignment="1">
      <alignment horizontal="right"/>
    </xf>
    <xf numFmtId="38" fontId="12" fillId="0" borderId="14" xfId="0" applyNumberFormat="1" applyFont="1" applyBorder="1" applyAlignment="1">
      <alignment horizontal="right"/>
    </xf>
    <xf numFmtId="38" fontId="12" fillId="0" borderId="10" xfId="0" applyNumberFormat="1" applyFont="1" applyBorder="1" applyAlignment="1">
      <alignment horizontal="right"/>
    </xf>
    <xf numFmtId="38" fontId="12" fillId="0" borderId="12" xfId="0" applyNumberFormat="1" applyFont="1" applyBorder="1" applyAlignment="1">
      <alignment horizontal="right"/>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6" xfId="5" applyFont="1" applyBorder="1" applyAlignment="1">
      <alignment horizontal="left" wrapText="1"/>
    </xf>
    <xf numFmtId="0" fontId="36" fillId="0" borderId="26" xfId="5" applyFont="1" applyBorder="1" applyAlignment="1">
      <alignment horizontal="left" wrapText="1"/>
    </xf>
    <xf numFmtId="49" fontId="173" fillId="110" borderId="1" xfId="0" applyNumberFormat="1" applyFont="1" applyFill="1" applyBorder="1" applyAlignment="1">
      <alignment horizontal="center" vertical="center"/>
    </xf>
    <xf numFmtId="38" fontId="174" fillId="110" borderId="1" xfId="0" applyNumberFormat="1" applyFont="1" applyFill="1" applyBorder="1" applyAlignment="1">
      <alignment horizontal="right"/>
    </xf>
    <xf numFmtId="38" fontId="173" fillId="110" borderId="9" xfId="0" applyNumberFormat="1" applyFont="1" applyFill="1" applyBorder="1" applyAlignment="1">
      <alignment horizontal="right"/>
    </xf>
    <xf numFmtId="0" fontId="12" fillId="110" borderId="10" xfId="0" applyFont="1" applyFill="1" applyBorder="1" applyAlignment="1">
      <alignment horizontal="left" vertical="center" wrapText="1" indent="1"/>
    </xf>
    <xf numFmtId="0" fontId="12" fillId="110" borderId="1" xfId="0" applyFont="1" applyFill="1" applyBorder="1" applyAlignment="1">
      <alignment horizontal="left" vertical="center" wrapText="1" indent="1"/>
    </xf>
    <xf numFmtId="38" fontId="13" fillId="110" borderId="7" xfId="0" applyNumberFormat="1" applyFont="1" applyFill="1" applyBorder="1" applyAlignment="1">
      <alignment horizontal="right"/>
    </xf>
    <xf numFmtId="38" fontId="13" fillId="110" borderId="1" xfId="0" applyNumberFormat="1" applyFont="1" applyFill="1" applyBorder="1" applyAlignment="1">
      <alignment horizontal="right"/>
    </xf>
    <xf numFmtId="49" fontId="13" fillId="110" borderId="1" xfId="0" applyNumberFormat="1" applyFont="1" applyFill="1" applyBorder="1" applyAlignment="1">
      <alignment horizontal="center" vertical="center"/>
    </xf>
    <xf numFmtId="38" fontId="17" fillId="110" borderId="7" xfId="0" applyNumberFormat="1" applyFont="1" applyFill="1" applyBorder="1" applyAlignment="1">
      <alignment horizontal="right"/>
    </xf>
    <xf numFmtId="38" fontId="13" fillId="110" borderId="9" xfId="0" applyNumberFormat="1" applyFont="1" applyFill="1" applyBorder="1" applyAlignment="1">
      <alignment horizontal="right"/>
    </xf>
    <xf numFmtId="0" fontId="12" fillId="0" borderId="7" xfId="0" applyFont="1" applyBorder="1" applyAlignment="1">
      <alignment horizontal="center" vertical="center" wrapText="1"/>
    </xf>
    <xf numFmtId="0" fontId="175" fillId="0" borderId="0" xfId="1" applyFont="1" applyAlignment="1">
      <alignment horizontal="left" vertical="center" indent="2"/>
    </xf>
    <xf numFmtId="0" fontId="4" fillId="0" borderId="0" xfId="0" applyFont="1" applyAlignment="1">
      <alignment horizontal="center" vertical="center"/>
    </xf>
    <xf numFmtId="0" fontId="34" fillId="0" borderId="50" xfId="5" applyFont="1" applyBorder="1"/>
    <xf numFmtId="0" fontId="176" fillId="0" borderId="0" xfId="0" applyFont="1" applyAlignment="1">
      <alignment horizontal="center" wrapText="1"/>
    </xf>
    <xf numFmtId="0" fontId="14" fillId="0" borderId="0" xfId="0" applyFont="1" applyAlignment="1">
      <alignment horizontal="left" vertical="center" wrapText="1" indent="1"/>
    </xf>
    <xf numFmtId="0" fontId="176" fillId="0" borderId="0" xfId="0" applyFont="1" applyAlignment="1">
      <alignment horizontal="center" vertical="center" wrapText="1"/>
    </xf>
    <xf numFmtId="38" fontId="12" fillId="111" borderId="1" xfId="0" applyNumberFormat="1" applyFont="1" applyFill="1" applyBorder="1" applyAlignment="1">
      <alignment horizontal="left" vertical="center" wrapText="1" indent="1"/>
    </xf>
    <xf numFmtId="38" fontId="17" fillId="112" borderId="7" xfId="0" applyNumberFormat="1" applyFont="1" applyFill="1" applyBorder="1" applyAlignment="1">
      <alignment horizontal="right"/>
    </xf>
    <xf numFmtId="49" fontId="13" fillId="2" borderId="51" xfId="0" applyNumberFormat="1" applyFont="1" applyFill="1" applyBorder="1" applyAlignment="1">
      <alignment horizontal="center" vertical="center"/>
    </xf>
    <xf numFmtId="38" fontId="17" fillId="112" borderId="30" xfId="0" applyNumberFormat="1" applyFont="1" applyFill="1" applyBorder="1" applyAlignment="1">
      <alignment horizontal="right"/>
    </xf>
    <xf numFmtId="38" fontId="17" fillId="6" borderId="30" xfId="0" applyNumberFormat="1" applyFont="1" applyFill="1" applyBorder="1" applyAlignment="1">
      <alignment horizontal="right"/>
    </xf>
    <xf numFmtId="38" fontId="13" fillId="0" borderId="52" xfId="0" applyNumberFormat="1" applyFont="1" applyBorder="1" applyAlignment="1">
      <alignment horizontal="right"/>
    </xf>
    <xf numFmtId="3" fontId="17" fillId="3" borderId="30" xfId="0" applyNumberFormat="1" applyFont="1" applyFill="1" applyBorder="1" applyAlignment="1">
      <alignment horizontal="right"/>
    </xf>
    <xf numFmtId="3" fontId="17" fillId="6" borderId="53" xfId="0" applyNumberFormat="1" applyFont="1" applyFill="1" applyBorder="1" applyAlignment="1">
      <alignment horizontal="right"/>
    </xf>
    <xf numFmtId="3" fontId="17" fillId="6" borderId="52" xfId="0" applyNumberFormat="1" applyFont="1" applyFill="1" applyBorder="1" applyAlignment="1">
      <alignment horizontal="right"/>
    </xf>
    <xf numFmtId="3" fontId="17" fillId="6" borderId="51" xfId="0" applyNumberFormat="1" applyFont="1" applyFill="1" applyBorder="1" applyAlignment="1">
      <alignment horizontal="right"/>
    </xf>
    <xf numFmtId="49" fontId="13" fillId="112" borderId="1" xfId="0" applyNumberFormat="1" applyFont="1" applyFill="1" applyBorder="1" applyAlignment="1">
      <alignment horizontal="center" vertical="center"/>
    </xf>
    <xf numFmtId="38" fontId="13" fillId="112" borderId="7" xfId="0" applyNumberFormat="1" applyFont="1" applyFill="1" applyBorder="1" applyAlignment="1">
      <alignment horizontal="right"/>
    </xf>
    <xf numFmtId="38" fontId="13" fillId="112" borderId="9" xfId="0" applyNumberFormat="1" applyFont="1" applyFill="1" applyBorder="1" applyAlignment="1">
      <alignment horizontal="right"/>
    </xf>
    <xf numFmtId="0" fontId="17" fillId="112" borderId="1" xfId="0" applyFont="1" applyFill="1" applyBorder="1" applyAlignment="1">
      <alignment horizontal="left" vertical="center" wrapText="1" indent="1"/>
    </xf>
    <xf numFmtId="0" fontId="17" fillId="112" borderId="10" xfId="0" applyFont="1" applyFill="1" applyBorder="1" applyAlignment="1">
      <alignment horizontal="left" vertical="center" wrapText="1" indent="1"/>
    </xf>
    <xf numFmtId="38" fontId="13" fillId="112" borderId="1" xfId="0" applyNumberFormat="1" applyFont="1" applyFill="1" applyBorder="1" applyAlignment="1">
      <alignment horizontal="right"/>
    </xf>
    <xf numFmtId="38" fontId="17" fillId="111" borderId="7" xfId="0" applyNumberFormat="1" applyFont="1" applyFill="1" applyBorder="1" applyAlignment="1">
      <alignment horizontal="right"/>
    </xf>
    <xf numFmtId="38" fontId="17" fillId="111" borderId="1" xfId="0" applyNumberFormat="1" applyFont="1" applyFill="1" applyBorder="1" applyAlignment="1">
      <alignment horizontal="right"/>
    </xf>
    <xf numFmtId="38" fontId="17" fillId="6" borderId="5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3" fillId="0" borderId="54"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0" borderId="55" xfId="0" applyFont="1" applyBorder="1" applyAlignment="1">
      <alignment horizontal="left" vertical="center" wrapText="1" indent="1"/>
    </xf>
    <xf numFmtId="0" fontId="6" fillId="0" borderId="56" xfId="0" applyFont="1" applyBorder="1" applyAlignment="1">
      <alignment horizontal="left" vertical="center" wrapText="1" indent="1"/>
    </xf>
    <xf numFmtId="38" fontId="13" fillId="111" borderId="1" xfId="0" applyNumberFormat="1" applyFont="1" applyFill="1" applyBorder="1" applyAlignment="1">
      <alignment horizontal="right"/>
    </xf>
    <xf numFmtId="38" fontId="13" fillId="112" borderId="0" xfId="0" applyNumberFormat="1" applyFont="1" applyFill="1" applyAlignment="1">
      <alignment horizontal="right"/>
    </xf>
    <xf numFmtId="0" fontId="13" fillId="0" borderId="58" xfId="0" quotePrefix="1" applyFont="1" applyBorder="1" applyAlignment="1">
      <alignment horizontal="left" vertical="center" wrapText="1" indent="1"/>
    </xf>
    <xf numFmtId="0" fontId="12" fillId="0" borderId="59" xfId="0" applyFont="1" applyBorder="1" applyAlignment="1">
      <alignment horizontal="left" vertical="center" wrapText="1" indent="1"/>
    </xf>
    <xf numFmtId="38" fontId="13" fillId="0" borderId="57" xfId="0" applyNumberFormat="1" applyFont="1" applyBorder="1" applyAlignment="1">
      <alignment horizontal="right"/>
    </xf>
    <xf numFmtId="0" fontId="12" fillId="111" borderId="0" xfId="0" applyFont="1" applyFill="1" applyAlignment="1">
      <alignment horizontal="left" vertical="center" wrapText="1" indent="1"/>
    </xf>
    <xf numFmtId="0" fontId="13" fillId="111" borderId="3" xfId="0" applyFont="1" applyFill="1" applyBorder="1" applyAlignment="1">
      <alignment horizontal="left" vertical="center" wrapText="1" indent="1"/>
    </xf>
    <xf numFmtId="38" fontId="16" fillId="0" borderId="14" xfId="0" applyNumberFormat="1" applyFont="1" applyBorder="1" applyAlignment="1">
      <alignment horizontal="right"/>
    </xf>
    <xf numFmtId="38" fontId="13" fillId="0" borderId="59" xfId="0" applyNumberFormat="1" applyFont="1" applyBorder="1" applyAlignment="1">
      <alignment horizontal="right"/>
    </xf>
    <xf numFmtId="0" fontId="13" fillId="0" borderId="57" xfId="0" applyFont="1" applyBorder="1" applyAlignment="1">
      <alignment horizontal="left" vertical="center" wrapText="1" indent="1"/>
    </xf>
    <xf numFmtId="38" fontId="17" fillId="0" borderId="57" xfId="0" applyNumberFormat="1" applyFont="1" applyBorder="1" applyAlignment="1">
      <alignment horizontal="right"/>
    </xf>
    <xf numFmtId="0" fontId="17" fillId="0" borderId="57" xfId="0" applyFont="1" applyBorder="1" applyAlignment="1">
      <alignment vertical="center"/>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0" fontId="9" fillId="0" borderId="1" xfId="2" applyFill="1" applyBorder="1" applyAlignment="1" applyProtection="1">
      <alignment horizontal="left" vertical="center" wrapText="1" indent="1"/>
    </xf>
    <xf numFmtId="1" fontId="17" fillId="6" borderId="7" xfId="0" applyNumberFormat="1" applyFont="1" applyFill="1" applyBorder="1" applyAlignment="1">
      <alignment horizontal="right"/>
    </xf>
    <xf numFmtId="1" fontId="17" fillId="0" borderId="7" xfId="0" applyNumberFormat="1" applyFont="1" applyBorder="1" applyAlignment="1">
      <alignment horizontal="right"/>
    </xf>
    <xf numFmtId="1" fontId="17" fillId="0" borderId="1" xfId="0" applyNumberFormat="1" applyFont="1" applyBorder="1" applyAlignment="1">
      <alignment horizontal="right"/>
    </xf>
    <xf numFmtId="1" fontId="17" fillId="0" borderId="1" xfId="0" applyNumberFormat="1" applyFont="1" applyBorder="1" applyAlignment="1">
      <alignment vertical="center"/>
    </xf>
    <xf numFmtId="0" fontId="4" fillId="0" borderId="12" xfId="0" applyFont="1" applyBorder="1" applyAlignment="1">
      <alignment horizontal="left" vertical="center" wrapText="1" indent="1"/>
    </xf>
    <xf numFmtId="10" fontId="0" fillId="0" borderId="0" xfId="0" applyNumberFormat="1" applyAlignment="1">
      <alignment vertical="center"/>
    </xf>
    <xf numFmtId="10" fontId="4" fillId="0" borderId="0" xfId="0" applyNumberFormat="1" applyFont="1" applyAlignment="1">
      <alignment vertical="center"/>
    </xf>
    <xf numFmtId="0" fontId="4" fillId="0" borderId="0" xfId="0" applyFont="1" applyAlignment="1">
      <alignment vertical="center"/>
    </xf>
    <xf numFmtId="38" fontId="0" fillId="0" borderId="0" xfId="0" applyNumberFormat="1" applyAlignment="1">
      <alignment vertical="center"/>
    </xf>
    <xf numFmtId="3" fontId="17" fillId="0" borderId="1" xfId="0" applyNumberFormat="1" applyFont="1" applyBorder="1" applyAlignment="1">
      <alignment vertical="center"/>
    </xf>
    <xf numFmtId="3" fontId="17" fillId="6" borderId="10" xfId="0" applyNumberFormat="1" applyFont="1" applyFill="1" applyBorder="1" applyAlignment="1">
      <alignment horizontal="right"/>
    </xf>
    <xf numFmtId="3" fontId="17" fillId="0" borderId="10" xfId="0" applyNumberFormat="1" applyFont="1" applyBorder="1" applyAlignment="1">
      <alignment horizontal="right"/>
    </xf>
    <xf numFmtId="3" fontId="17" fillId="0" borderId="12" xfId="0" applyNumberFormat="1" applyFont="1" applyBorder="1" applyAlignment="1">
      <alignment horizontal="right"/>
    </xf>
    <xf numFmtId="3" fontId="17" fillId="0" borderId="10" xfId="0" applyNumberFormat="1" applyFont="1" applyBorder="1" applyAlignment="1">
      <alignment vertical="center"/>
    </xf>
    <xf numFmtId="3" fontId="17" fillId="0" borderId="3" xfId="0" applyNumberFormat="1" applyFont="1" applyBorder="1" applyAlignment="1">
      <alignment horizontal="right"/>
    </xf>
    <xf numFmtId="3" fontId="17" fillId="6" borderId="11" xfId="0" applyNumberFormat="1" applyFont="1" applyFill="1" applyBorder="1" applyAlignment="1">
      <alignment horizontal="right"/>
    </xf>
    <xf numFmtId="3" fontId="17" fillId="0" borderId="11" xfId="0" applyNumberFormat="1" applyFont="1" applyBorder="1" applyAlignment="1">
      <alignment horizontal="right"/>
    </xf>
    <xf numFmtId="3" fontId="17" fillId="0" borderId="13" xfId="0" applyNumberFormat="1" applyFont="1" applyBorder="1" applyAlignment="1">
      <alignment horizontal="right"/>
    </xf>
    <xf numFmtId="3" fontId="17" fillId="0" borderId="11" xfId="0" applyNumberFormat="1" applyFont="1" applyBorder="1" applyAlignment="1">
      <alignment vertical="center"/>
    </xf>
    <xf numFmtId="3" fontId="17" fillId="6" borderId="57" xfId="0" applyNumberFormat="1" applyFont="1" applyFill="1" applyBorder="1" applyAlignment="1">
      <alignment horizontal="right"/>
    </xf>
    <xf numFmtId="3" fontId="17" fillId="0" borderId="2" xfId="0" applyNumberFormat="1" applyFont="1" applyBorder="1" applyAlignment="1">
      <alignment horizontal="right"/>
    </xf>
    <xf numFmtId="3" fontId="17" fillId="0" borderId="2" xfId="0" applyNumberFormat="1" applyFont="1" applyBorder="1" applyAlignment="1">
      <alignment vertical="center"/>
    </xf>
    <xf numFmtId="3" fontId="17" fillId="0" borderId="9" xfId="0" applyNumberFormat="1" applyFont="1" applyBorder="1" applyAlignment="1">
      <alignment vertical="center"/>
    </xf>
    <xf numFmtId="3" fontId="17" fillId="0" borderId="8" xfId="0" applyNumberFormat="1" applyFont="1" applyBorder="1" applyAlignment="1">
      <alignment vertical="center"/>
    </xf>
    <xf numFmtId="3" fontId="17" fillId="6" borderId="7" xfId="0" applyNumberFormat="1" applyFont="1" applyFill="1" applyBorder="1" applyAlignment="1">
      <alignment horizontal="left" vertical="center" wrapText="1" indent="1"/>
    </xf>
    <xf numFmtId="165" fontId="16" fillId="0" borderId="57" xfId="0" applyNumberFormat="1" applyFont="1" applyBorder="1" applyAlignment="1">
      <alignment horizontal="right"/>
    </xf>
    <xf numFmtId="3" fontId="16" fillId="6" borderId="1" xfId="0" applyNumberFormat="1" applyFont="1" applyFill="1" applyBorder="1" applyAlignment="1">
      <alignment horizontal="right"/>
    </xf>
    <xf numFmtId="3" fontId="16" fillId="0" borderId="1" xfId="0" applyNumberFormat="1" applyFont="1" applyBorder="1" applyAlignment="1">
      <alignment horizontal="right"/>
    </xf>
    <xf numFmtId="207" fontId="16" fillId="0" borderId="57" xfId="0" applyNumberFormat="1" applyFont="1" applyBorder="1" applyAlignment="1">
      <alignment horizontal="right"/>
    </xf>
    <xf numFmtId="38" fontId="17" fillId="111" borderId="59" xfId="0" applyNumberFormat="1" applyFont="1" applyFill="1" applyBorder="1" applyAlignment="1">
      <alignment horizontal="right"/>
    </xf>
    <xf numFmtId="38" fontId="17" fillId="111" borderId="30" xfId="0" applyNumberFormat="1" applyFont="1" applyFill="1" applyBorder="1" applyAlignment="1">
      <alignment horizontal="right"/>
    </xf>
    <xf numFmtId="38" fontId="17" fillId="0" borderId="59" xfId="0" applyNumberFormat="1" applyFont="1" applyBorder="1" applyAlignment="1">
      <alignment horizontal="right"/>
    </xf>
    <xf numFmtId="38" fontId="17" fillId="0" borderId="7" xfId="0" applyNumberFormat="1" applyFont="1" applyBorder="1" applyAlignment="1">
      <alignment vertical="center"/>
    </xf>
    <xf numFmtId="3" fontId="12" fillId="0" borderId="10" xfId="0" applyNumberFormat="1" applyFont="1" applyBorder="1" applyAlignment="1">
      <alignment horizontal="left" vertical="center" wrapText="1" indent="1"/>
    </xf>
    <xf numFmtId="3" fontId="12" fillId="0" borderId="10" xfId="0" applyNumberFormat="1" applyFont="1" applyBorder="1" applyAlignment="1">
      <alignment horizontal="right"/>
    </xf>
    <xf numFmtId="3" fontId="12" fillId="0" borderId="12" xfId="0" applyNumberFormat="1" applyFont="1" applyBorder="1" applyAlignment="1">
      <alignment horizontal="right"/>
    </xf>
    <xf numFmtId="0" fontId="178" fillId="0" borderId="0" xfId="0" applyFont="1" applyAlignment="1">
      <alignment horizontal="left" vertical="center" wrapText="1" indent="1"/>
    </xf>
    <xf numFmtId="0" fontId="179" fillId="0" borderId="0" xfId="0" applyFont="1" applyAlignment="1">
      <alignment horizontal="left" vertical="center" wrapText="1" indent="1"/>
    </xf>
    <xf numFmtId="0" fontId="180" fillId="0" borderId="0" xfId="0" applyFont="1" applyAlignment="1">
      <alignment horizontal="left" vertical="center" wrapText="1" indent="1"/>
    </xf>
    <xf numFmtId="167" fontId="12" fillId="0" borderId="3" xfId="25576" applyNumberFormat="1" applyFont="1" applyBorder="1" applyAlignment="1">
      <alignment horizontal="left" vertical="center" wrapText="1" indent="1"/>
    </xf>
    <xf numFmtId="167" fontId="181" fillId="0" borderId="0" xfId="25576" applyNumberFormat="1" applyFont="1" applyBorder="1"/>
    <xf numFmtId="0" fontId="12" fillId="5" borderId="16" xfId="0" applyFont="1" applyFill="1" applyBorder="1" applyAlignment="1">
      <alignment vertical="center"/>
    </xf>
    <xf numFmtId="0" fontId="13" fillId="0" borderId="5" xfId="0" applyFont="1" applyBorder="1" applyAlignment="1">
      <alignment horizontal="center" vertical="center"/>
    </xf>
    <xf numFmtId="0" fontId="0" fillId="0" borderId="5" xfId="0" applyBorder="1" applyAlignment="1">
      <alignment horizontal="center" vertical="center"/>
    </xf>
    <xf numFmtId="38" fontId="12" fillId="6" borderId="6"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3" fontId="12" fillId="6" borderId="0" xfId="0" applyNumberFormat="1" applyFont="1" applyFill="1" applyAlignment="1">
      <alignment horizontal="center" vertical="center"/>
    </xf>
    <xf numFmtId="3" fontId="12" fillId="6" borderId="12" xfId="0" applyNumberFormat="1" applyFont="1" applyFill="1" applyBorder="1" applyAlignment="1">
      <alignment horizontal="center" vertical="center" wrapText="1"/>
    </xf>
    <xf numFmtId="3" fontId="12" fillId="6" borderId="5" xfId="0" applyNumberFormat="1" applyFont="1" applyFill="1" applyBorder="1" applyAlignment="1">
      <alignment horizontal="center" vertical="center" wrapText="1"/>
    </xf>
    <xf numFmtId="3" fontId="12" fillId="6" borderId="5" xfId="0" applyNumberFormat="1" applyFont="1" applyFill="1" applyBorder="1" applyAlignment="1">
      <alignment horizontal="center"/>
    </xf>
    <xf numFmtId="3" fontId="12" fillId="6" borderId="3" xfId="0" applyNumberFormat="1" applyFont="1" applyFill="1" applyBorder="1" applyAlignment="1">
      <alignment horizontal="center"/>
    </xf>
    <xf numFmtId="3" fontId="12" fillId="6" borderId="4" xfId="0" applyNumberFormat="1" applyFont="1" applyFill="1" applyBorder="1" applyAlignment="1">
      <alignment horizontal="center"/>
    </xf>
    <xf numFmtId="3" fontId="12" fillId="6" borderId="7" xfId="0" applyNumberFormat="1" applyFont="1" applyFill="1" applyBorder="1" applyAlignment="1">
      <alignment horizontal="center"/>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3" fontId="13"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3" fontId="12" fillId="6" borderId="13"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3" fontId="12" fillId="6" borderId="13" xfId="0" applyNumberFormat="1" applyFont="1" applyFill="1" applyBorder="1" applyAlignment="1">
      <alignment horizontal="center"/>
    </xf>
    <xf numFmtId="3" fontId="12" fillId="6" borderId="2" xfId="0" applyNumberFormat="1" applyFont="1" applyFill="1" applyBorder="1" applyAlignment="1">
      <alignment horizontal="center"/>
    </xf>
    <xf numFmtId="3" fontId="12" fillId="6" borderId="9" xfId="0" applyNumberFormat="1" applyFont="1" applyFill="1" applyBorder="1" applyAlignment="1">
      <alignment horizontal="center"/>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38" fontId="17" fillId="6" borderId="59" xfId="0" applyNumberFormat="1" applyFont="1" applyFill="1" applyBorder="1" applyAlignment="1">
      <alignment horizontal="right"/>
    </xf>
    <xf numFmtId="38" fontId="17" fillId="0" borderId="58" xfId="0" applyNumberFormat="1" applyFont="1" applyBorder="1" applyAlignment="1">
      <alignment horizontal="right"/>
    </xf>
    <xf numFmtId="0" fontId="17" fillId="0" borderId="59" xfId="0" applyFont="1" applyBorder="1" applyAlignment="1">
      <alignment vertical="center"/>
    </xf>
    <xf numFmtId="0" fontId="4" fillId="0" borderId="58" xfId="0" applyFont="1" applyBorder="1" applyAlignment="1">
      <alignment horizontal="left" vertical="center" wrapText="1" indent="1"/>
    </xf>
    <xf numFmtId="38" fontId="17" fillId="6" borderId="57" xfId="0" applyNumberFormat="1" applyFont="1" applyFill="1" applyBorder="1" applyAlignment="1">
      <alignment horizontal="right"/>
    </xf>
    <xf numFmtId="0" fontId="12" fillId="110" borderId="57" xfId="0" applyFont="1" applyFill="1" applyBorder="1" applyAlignment="1">
      <alignment horizontal="left" vertical="center" wrapText="1" indent="1"/>
    </xf>
    <xf numFmtId="9" fontId="12" fillId="6" borderId="1" xfId="0" applyNumberFormat="1" applyFont="1" applyFill="1" applyBorder="1" applyAlignment="1">
      <alignment horizontal="right" vertical="center" wrapText="1"/>
    </xf>
    <xf numFmtId="9" fontId="12" fillId="6" borderId="1" xfId="0" applyNumberFormat="1" applyFont="1" applyFill="1" applyBorder="1" applyAlignment="1">
      <alignment horizontal="right"/>
    </xf>
    <xf numFmtId="9" fontId="12" fillId="6" borderId="3" xfId="0" applyNumberFormat="1" applyFont="1" applyFill="1" applyBorder="1" applyAlignment="1">
      <alignment horizontal="right"/>
    </xf>
    <xf numFmtId="9" fontId="12" fillId="5" borderId="16" xfId="0" applyNumberFormat="1" applyFont="1" applyFill="1" applyBorder="1" applyAlignment="1">
      <alignment horizontal="right"/>
    </xf>
    <xf numFmtId="9" fontId="12" fillId="6" borderId="7" xfId="0" applyNumberFormat="1" applyFont="1" applyFill="1" applyBorder="1" applyAlignment="1">
      <alignment horizontal="right"/>
    </xf>
  </cellXfs>
  <cellStyles count="25577">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6"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12" xfId="25575" xr:uid="{C11A4887-CB42-4822-8E4C-FF4BDE4E13B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30" xfId="25574" xr:uid="{978E2437-30BB-43B7-86FE-910D46AFE5E7}"/>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10" xfId="25573" xr:uid="{9A9366D7-2164-4356-9BFD-34B4E37B40DA}"/>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172843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56304</xdr:colOff>
      <xdr:row>4</xdr:row>
      <xdr:rowOff>172843</xdr:rowOff>
    </xdr:to>
    <xdr:pic>
      <xdr:nvPicPr>
        <xdr:cNvPr id="2" name="Picture 1">
          <a:extLst>
            <a:ext uri="{FF2B5EF4-FFF2-40B4-BE49-F238E27FC236}">
              <a16:creationId xmlns:a16="http://schemas.microsoft.com/office/drawing/2014/main" id="{741AD758-D18A-4B89-A5EB-0EB0A5F114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0"/>
          <a:ext cx="1094529" cy="97294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persons/person.xml><?xml version="1.0" encoding="utf-8"?>
<personList xmlns="http://schemas.microsoft.com/office/spreadsheetml/2018/threadedcomments" xmlns:x="http://schemas.openxmlformats.org/spreadsheetml/2006/main">
  <person displayName="Schinstock, Brian" id="{6D54A3EC-E04C-4538-8ACA-7EFEED36A307}" userId="S::BSchinstock@roseville.ca.us::f9443fce-edad-4eb1-9a26-7d72d4c5b05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7" dT="2023-10-19T15:55:13.65" personId="{6D54A3EC-E04C-4538-8ACA-7EFEED36A307}" id="{1B606F1D-078A-4E99-925B-8DA3F4ED3FA6}">
    <text>Follows Preferred Plan for Base Case load. Note it is accumulative.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4.bin"/><Relationship Id="rId7" Type="http://schemas.openxmlformats.org/officeDocument/2006/relationships/printerSettings" Target="../printerSettings/printerSettings6.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pwallace@roseville.ca.us" TargetMode="External"/><Relationship Id="rId5" Type="http://schemas.openxmlformats.org/officeDocument/2006/relationships/hyperlink" Target="mailto:bschinstock@roseville.ca.us"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7"/>
  <sheetViews>
    <sheetView workbookViewId="0"/>
  </sheetViews>
  <sheetFormatPr defaultRowHeight="15"/>
  <cols>
    <col min="1" max="1" width="98" style="228" customWidth="1"/>
    <col min="2" max="2" width="14.625" style="228" customWidth="1"/>
    <col min="3" max="4" width="9" style="228"/>
    <col min="5" max="5" width="11.625" style="228" customWidth="1"/>
    <col min="6" max="6" width="9" style="228"/>
    <col min="7" max="7" width="14.125" style="228" bestFit="1" customWidth="1"/>
    <col min="8" max="8" width="15.375" style="228" bestFit="1" customWidth="1"/>
    <col min="9" max="256" width="9" style="228"/>
    <col min="257" max="257" width="93.75" style="228" bestFit="1" customWidth="1"/>
    <col min="258" max="512" width="9" style="228"/>
    <col min="513" max="513" width="93.75" style="228" bestFit="1" customWidth="1"/>
    <col min="514" max="768" width="9" style="228"/>
    <col min="769" max="769" width="93.75" style="228" bestFit="1" customWidth="1"/>
    <col min="770" max="1024" width="9" style="228"/>
    <col min="1025" max="1025" width="93.75" style="228" bestFit="1" customWidth="1"/>
    <col min="1026" max="1280" width="9" style="228"/>
    <col min="1281" max="1281" width="93.75" style="228" bestFit="1" customWidth="1"/>
    <col min="1282" max="1536" width="9" style="228"/>
    <col min="1537" max="1537" width="93.75" style="228" bestFit="1" customWidth="1"/>
    <col min="1538" max="1792" width="9" style="228"/>
    <col min="1793" max="1793" width="93.75" style="228" bestFit="1" customWidth="1"/>
    <col min="1794" max="2048" width="9" style="228"/>
    <col min="2049" max="2049" width="93.75" style="228" bestFit="1" customWidth="1"/>
    <col min="2050" max="2304" width="9" style="228"/>
    <col min="2305" max="2305" width="93.75" style="228" bestFit="1" customWidth="1"/>
    <col min="2306" max="2560" width="9" style="228"/>
    <col min="2561" max="2561" width="93.75" style="228" bestFit="1" customWidth="1"/>
    <col min="2562" max="2816" width="9" style="228"/>
    <col min="2817" max="2817" width="93.75" style="228" bestFit="1" customWidth="1"/>
    <col min="2818" max="3072" width="9" style="228"/>
    <col min="3073" max="3073" width="93.75" style="228" bestFit="1" customWidth="1"/>
    <col min="3074" max="3328" width="9" style="228"/>
    <col min="3329" max="3329" width="93.75" style="228" bestFit="1" customWidth="1"/>
    <col min="3330" max="3584" width="9" style="228"/>
    <col min="3585" max="3585" width="93.75" style="228" bestFit="1" customWidth="1"/>
    <col min="3586" max="3840" width="9" style="228"/>
    <col min="3841" max="3841" width="93.75" style="228" bestFit="1" customWidth="1"/>
    <col min="3842" max="4096" width="9" style="228"/>
    <col min="4097" max="4097" width="93.75" style="228" bestFit="1" customWidth="1"/>
    <col min="4098" max="4352" width="9" style="228"/>
    <col min="4353" max="4353" width="93.75" style="228" bestFit="1" customWidth="1"/>
    <col min="4354" max="4608" width="9" style="228"/>
    <col min="4609" max="4609" width="93.75" style="228" bestFit="1" customWidth="1"/>
    <col min="4610" max="4864" width="9" style="228"/>
    <col min="4865" max="4865" width="93.75" style="228" bestFit="1" customWidth="1"/>
    <col min="4866" max="5120" width="9" style="228"/>
    <col min="5121" max="5121" width="93.75" style="228" bestFit="1" customWidth="1"/>
    <col min="5122" max="5376" width="9" style="228"/>
    <col min="5377" max="5377" width="93.75" style="228" bestFit="1" customWidth="1"/>
    <col min="5378" max="5632" width="9" style="228"/>
    <col min="5633" max="5633" width="93.75" style="228" bestFit="1" customWidth="1"/>
    <col min="5634" max="5888" width="9" style="228"/>
    <col min="5889" max="5889" width="93.75" style="228" bestFit="1" customWidth="1"/>
    <col min="5890" max="6144" width="9" style="228"/>
    <col min="6145" max="6145" width="93.75" style="228" bestFit="1" customWidth="1"/>
    <col min="6146" max="6400" width="9" style="228"/>
    <col min="6401" max="6401" width="93.75" style="228" bestFit="1" customWidth="1"/>
    <col min="6402" max="6656" width="9" style="228"/>
    <col min="6657" max="6657" width="93.75" style="228" bestFit="1" customWidth="1"/>
    <col min="6658" max="6912" width="9" style="228"/>
    <col min="6913" max="6913" width="93.75" style="228" bestFit="1" customWidth="1"/>
    <col min="6914" max="7168" width="9" style="228"/>
    <col min="7169" max="7169" width="93.75" style="228" bestFit="1" customWidth="1"/>
    <col min="7170" max="7424" width="9" style="228"/>
    <col min="7425" max="7425" width="93.75" style="228" bestFit="1" customWidth="1"/>
    <col min="7426" max="7680" width="9" style="228"/>
    <col min="7681" max="7681" width="93.75" style="228" bestFit="1" customWidth="1"/>
    <col min="7682" max="7936" width="9" style="228"/>
    <col min="7937" max="7937" width="93.75" style="228" bestFit="1" customWidth="1"/>
    <col min="7938" max="8192" width="9" style="228"/>
    <col min="8193" max="8193" width="93.75" style="228" bestFit="1" customWidth="1"/>
    <col min="8194" max="8448" width="9" style="228"/>
    <col min="8449" max="8449" width="93.75" style="228" bestFit="1" customWidth="1"/>
    <col min="8450" max="8704" width="9" style="228"/>
    <col min="8705" max="8705" width="93.75" style="228" bestFit="1" customWidth="1"/>
    <col min="8706" max="8960" width="9" style="228"/>
    <col min="8961" max="8961" width="93.75" style="228" bestFit="1" customWidth="1"/>
    <col min="8962" max="9216" width="9" style="228"/>
    <col min="9217" max="9217" width="93.75" style="228" bestFit="1" customWidth="1"/>
    <col min="9218" max="9472" width="9" style="228"/>
    <col min="9473" max="9473" width="93.75" style="228" bestFit="1" customWidth="1"/>
    <col min="9474" max="9728" width="9" style="228"/>
    <col min="9729" max="9729" width="93.75" style="228" bestFit="1" customWidth="1"/>
    <col min="9730" max="9984" width="9" style="228"/>
    <col min="9985" max="9985" width="93.75" style="228" bestFit="1" customWidth="1"/>
    <col min="9986" max="10240" width="9" style="228"/>
    <col min="10241" max="10241" width="93.75" style="228" bestFit="1" customWidth="1"/>
    <col min="10242" max="10496" width="9" style="228"/>
    <col min="10497" max="10497" width="93.75" style="228" bestFit="1" customWidth="1"/>
    <col min="10498" max="10752" width="9" style="228"/>
    <col min="10753" max="10753" width="93.75" style="228" bestFit="1" customWidth="1"/>
    <col min="10754" max="11008" width="9" style="228"/>
    <col min="11009" max="11009" width="93.75" style="228" bestFit="1" customWidth="1"/>
    <col min="11010" max="11264" width="9" style="228"/>
    <col min="11265" max="11265" width="93.75" style="228" bestFit="1" customWidth="1"/>
    <col min="11266" max="11520" width="9" style="228"/>
    <col min="11521" max="11521" width="93.75" style="228" bestFit="1" customWidth="1"/>
    <col min="11522" max="11776" width="9" style="228"/>
    <col min="11777" max="11777" width="93.75" style="228" bestFit="1" customWidth="1"/>
    <col min="11778" max="12032" width="9" style="228"/>
    <col min="12033" max="12033" width="93.75" style="228" bestFit="1" customWidth="1"/>
    <col min="12034" max="12288" width="9" style="228"/>
    <col min="12289" max="12289" width="93.75" style="228" bestFit="1" customWidth="1"/>
    <col min="12290" max="12544" width="9" style="228"/>
    <col min="12545" max="12545" width="93.75" style="228" bestFit="1" customWidth="1"/>
    <col min="12546" max="12800" width="9" style="228"/>
    <col min="12801" max="12801" width="93.75" style="228" bestFit="1" customWidth="1"/>
    <col min="12802" max="13056" width="9" style="228"/>
    <col min="13057" max="13057" width="93.75" style="228" bestFit="1" customWidth="1"/>
    <col min="13058" max="13312" width="9" style="228"/>
    <col min="13313" max="13313" width="93.75" style="228" bestFit="1" customWidth="1"/>
    <col min="13314" max="13568" width="9" style="228"/>
    <col min="13569" max="13569" width="93.75" style="228" bestFit="1" customWidth="1"/>
    <col min="13570" max="13824" width="9" style="228"/>
    <col min="13825" max="13825" width="93.75" style="228" bestFit="1" customWidth="1"/>
    <col min="13826" max="14080" width="9" style="228"/>
    <col min="14081" max="14081" width="93.75" style="228" bestFit="1" customWidth="1"/>
    <col min="14082" max="14336" width="9" style="228"/>
    <col min="14337" max="14337" width="93.75" style="228" bestFit="1" customWidth="1"/>
    <col min="14338" max="14592" width="9" style="228"/>
    <col min="14593" max="14593" width="93.75" style="228" bestFit="1" customWidth="1"/>
    <col min="14594" max="14848" width="9" style="228"/>
    <col min="14849" max="14849" width="93.75" style="228" bestFit="1" customWidth="1"/>
    <col min="14850" max="15104" width="9" style="228"/>
    <col min="15105" max="15105" width="93.75" style="228" bestFit="1" customWidth="1"/>
    <col min="15106" max="15360" width="9" style="228"/>
    <col min="15361" max="15361" width="93.75" style="228" bestFit="1" customWidth="1"/>
    <col min="15362" max="15616" width="9" style="228"/>
    <col min="15617" max="15617" width="93.75" style="228" bestFit="1" customWidth="1"/>
    <col min="15618" max="15872" width="9" style="228"/>
    <col min="15873" max="15873" width="93.75" style="228" bestFit="1" customWidth="1"/>
    <col min="15874" max="16128" width="9" style="228"/>
    <col min="16129" max="16129" width="93.75" style="228" bestFit="1" customWidth="1"/>
    <col min="16130" max="16384" width="9" style="228"/>
  </cols>
  <sheetData>
    <row r="1" spans="1:1" ht="87" customHeight="1">
      <c r="A1" s="227" t="s">
        <v>247</v>
      </c>
    </row>
    <row r="2" spans="1:1" ht="29.25" customHeight="1">
      <c r="A2" s="229"/>
    </row>
    <row r="3" spans="1:1" ht="10.5" customHeight="1"/>
    <row r="4" spans="1:1" ht="11.25" customHeight="1"/>
    <row r="8" spans="1:1">
      <c r="A8" s="230"/>
    </row>
    <row r="11" spans="1:1" ht="30.75" customHeight="1"/>
    <row r="12" spans="1:1" ht="19.5" customHeight="1">
      <c r="A12" s="246" t="s">
        <v>129</v>
      </c>
    </row>
    <row r="13" spans="1:1" ht="58.5" customHeight="1">
      <c r="A13" s="231" t="s">
        <v>175</v>
      </c>
    </row>
    <row r="14" spans="1:1" ht="45.75">
      <c r="A14" s="232" t="s">
        <v>155</v>
      </c>
    </row>
    <row r="15" spans="1:1" ht="51" customHeight="1">
      <c r="A15" s="231" t="s">
        <v>176</v>
      </c>
    </row>
    <row r="16" spans="1:1" ht="65.25" customHeight="1">
      <c r="A16" s="232" t="s">
        <v>184</v>
      </c>
    </row>
    <row r="17" spans="1:1" ht="45" customHeight="1">
      <c r="A17" s="232" t="s">
        <v>177</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F35"/>
  <sheetViews>
    <sheetView workbookViewId="0">
      <selection activeCell="B26" sqref="B26:E34"/>
    </sheetView>
  </sheetViews>
  <sheetFormatPr defaultColWidth="9" defaultRowHeight="12.75"/>
  <cols>
    <col min="1" max="1" width="36.625" style="11" customWidth="1"/>
    <col min="2" max="6" width="23.625" style="11" customWidth="1"/>
    <col min="7" max="16384" width="9" style="11"/>
  </cols>
  <sheetData>
    <row r="1" spans="1:6" ht="15.75">
      <c r="A1" s="16" t="s">
        <v>22</v>
      </c>
      <c r="B1" s="104"/>
      <c r="C1" s="104"/>
      <c r="D1" s="104"/>
      <c r="E1" s="104"/>
      <c r="F1" s="104"/>
    </row>
    <row r="2" spans="1:6" ht="15.75">
      <c r="A2" s="16" t="s">
        <v>23</v>
      </c>
      <c r="B2" s="105"/>
      <c r="C2" s="104"/>
      <c r="D2" s="104"/>
      <c r="E2" s="104"/>
      <c r="F2" s="104"/>
    </row>
    <row r="3" spans="1:6" ht="15.75">
      <c r="A3" s="97" t="s">
        <v>178</v>
      </c>
      <c r="B3" s="105"/>
      <c r="C3" s="104"/>
      <c r="D3" s="104"/>
      <c r="E3" s="104"/>
      <c r="F3" s="104"/>
    </row>
    <row r="4" spans="1:6" ht="15.75">
      <c r="A4" s="106" t="s">
        <v>130</v>
      </c>
      <c r="B4" s="105"/>
      <c r="C4" s="104"/>
      <c r="D4" s="104"/>
      <c r="E4" s="104"/>
      <c r="F4" s="104"/>
    </row>
    <row r="5" spans="1:6">
      <c r="A5" s="244" t="s">
        <v>159</v>
      </c>
      <c r="B5" s="105"/>
      <c r="C5" s="104"/>
      <c r="D5" s="104"/>
      <c r="E5" s="104"/>
      <c r="F5" s="104"/>
    </row>
    <row r="6" spans="1:6">
      <c r="A6" s="107"/>
      <c r="B6" s="105"/>
      <c r="C6" s="104"/>
      <c r="D6" s="104"/>
      <c r="E6" s="104"/>
      <c r="F6" s="104"/>
    </row>
    <row r="7" spans="1:6">
      <c r="A7" s="105" t="s">
        <v>131</v>
      </c>
      <c r="B7" s="108" t="s">
        <v>300</v>
      </c>
      <c r="C7" s="104"/>
      <c r="D7" s="104"/>
      <c r="E7" s="104"/>
      <c r="F7" s="104"/>
    </row>
    <row r="8" spans="1:6">
      <c r="A8" s="105" t="s">
        <v>13</v>
      </c>
      <c r="B8" s="116" t="s">
        <v>296</v>
      </c>
      <c r="C8" s="104"/>
      <c r="D8" s="104"/>
      <c r="E8" s="104"/>
      <c r="F8" s="104"/>
    </row>
    <row r="9" spans="1:6" ht="25.5">
      <c r="A9" s="117" t="s">
        <v>152</v>
      </c>
      <c r="B9" s="108" t="s">
        <v>301</v>
      </c>
      <c r="C9" s="104"/>
      <c r="D9" s="104"/>
      <c r="E9" s="104"/>
      <c r="F9" s="104"/>
    </row>
    <row r="10" spans="1:6">
      <c r="A10" s="105"/>
      <c r="B10" s="107"/>
      <c r="C10" s="104"/>
      <c r="D10" s="104"/>
      <c r="E10" s="104"/>
      <c r="F10" s="104"/>
    </row>
    <row r="11" spans="1:6">
      <c r="A11" s="105"/>
      <c r="B11" s="105"/>
      <c r="C11" s="104"/>
      <c r="D11" s="104"/>
      <c r="E11" s="104"/>
      <c r="F11" s="104"/>
    </row>
    <row r="12" spans="1:6" s="15" customFormat="1">
      <c r="A12" s="105" t="s">
        <v>180</v>
      </c>
      <c r="B12" s="109" t="s">
        <v>151</v>
      </c>
      <c r="C12" s="110" t="s">
        <v>49</v>
      </c>
      <c r="D12" s="110" t="s">
        <v>50</v>
      </c>
      <c r="E12" s="110" t="s">
        <v>51</v>
      </c>
      <c r="F12" s="111" t="s">
        <v>12</v>
      </c>
    </row>
    <row r="13" spans="1:6">
      <c r="A13" s="107" t="s">
        <v>5</v>
      </c>
      <c r="B13" s="108" t="s">
        <v>248</v>
      </c>
      <c r="C13" s="108" t="s">
        <v>248</v>
      </c>
      <c r="D13" s="108" t="s">
        <v>248</v>
      </c>
      <c r="E13" s="108" t="s">
        <v>248</v>
      </c>
      <c r="F13" s="108"/>
    </row>
    <row r="14" spans="1:6">
      <c r="A14" s="107" t="s">
        <v>4</v>
      </c>
      <c r="B14" s="108" t="s">
        <v>249</v>
      </c>
      <c r="C14" s="108" t="s">
        <v>249</v>
      </c>
      <c r="D14" s="108" t="s">
        <v>249</v>
      </c>
      <c r="E14" s="108" t="s">
        <v>249</v>
      </c>
      <c r="F14" s="108"/>
    </row>
    <row r="15" spans="1:6">
      <c r="A15" s="107" t="s">
        <v>19</v>
      </c>
      <c r="B15" s="291" t="s">
        <v>250</v>
      </c>
      <c r="C15" s="112" t="s">
        <v>250</v>
      </c>
      <c r="D15" s="112" t="s">
        <v>250</v>
      </c>
      <c r="E15" s="112" t="s">
        <v>250</v>
      </c>
      <c r="F15" s="112"/>
    </row>
    <row r="16" spans="1:6">
      <c r="A16" s="107" t="s">
        <v>6</v>
      </c>
      <c r="B16" s="108" t="s">
        <v>251</v>
      </c>
      <c r="C16" s="108" t="s">
        <v>251</v>
      </c>
      <c r="D16" s="108" t="s">
        <v>251</v>
      </c>
      <c r="E16" s="108" t="s">
        <v>251</v>
      </c>
      <c r="F16" s="108"/>
    </row>
    <row r="17" spans="1:6">
      <c r="A17" s="107" t="s">
        <v>7</v>
      </c>
      <c r="B17" s="108" t="s">
        <v>252</v>
      </c>
      <c r="C17" s="108" t="s">
        <v>252</v>
      </c>
      <c r="D17" s="108" t="s">
        <v>252</v>
      </c>
      <c r="E17" s="108" t="s">
        <v>252</v>
      </c>
      <c r="F17" s="108"/>
    </row>
    <row r="18" spans="1:6">
      <c r="A18" s="107" t="s">
        <v>8</v>
      </c>
      <c r="B18" s="108"/>
      <c r="C18" s="108"/>
      <c r="D18" s="108"/>
      <c r="E18" s="108"/>
      <c r="F18" s="108"/>
    </row>
    <row r="19" spans="1:6">
      <c r="A19" s="107" t="s">
        <v>9</v>
      </c>
      <c r="B19" s="108" t="s">
        <v>253</v>
      </c>
      <c r="C19" s="108" t="s">
        <v>253</v>
      </c>
      <c r="D19" s="108" t="s">
        <v>253</v>
      </c>
      <c r="E19" s="108" t="s">
        <v>253</v>
      </c>
      <c r="F19" s="108"/>
    </row>
    <row r="20" spans="1:6">
      <c r="A20" s="107" t="s">
        <v>10</v>
      </c>
      <c r="B20" s="108" t="s">
        <v>16</v>
      </c>
      <c r="C20" s="108" t="s">
        <v>16</v>
      </c>
      <c r="D20" s="108" t="s">
        <v>16</v>
      </c>
      <c r="E20" s="108" t="s">
        <v>16</v>
      </c>
      <c r="F20" s="108"/>
    </row>
    <row r="21" spans="1:6">
      <c r="A21" s="107" t="s">
        <v>11</v>
      </c>
      <c r="B21" s="108">
        <v>9547</v>
      </c>
      <c r="C21" s="108">
        <v>9547</v>
      </c>
      <c r="D21" s="108">
        <v>9547</v>
      </c>
      <c r="E21" s="108">
        <v>9547</v>
      </c>
      <c r="F21" s="108"/>
    </row>
    <row r="22" spans="1:6">
      <c r="A22" s="107" t="s">
        <v>14</v>
      </c>
      <c r="B22" s="113">
        <v>45238</v>
      </c>
      <c r="C22" s="113">
        <v>45238</v>
      </c>
      <c r="D22" s="113">
        <v>45238</v>
      </c>
      <c r="E22" s="113">
        <v>45238</v>
      </c>
      <c r="F22" s="113"/>
    </row>
    <row r="23" spans="1:6">
      <c r="A23" s="107" t="s">
        <v>153</v>
      </c>
      <c r="B23" s="113"/>
      <c r="C23" s="113"/>
      <c r="D23" s="113"/>
      <c r="E23" s="113"/>
      <c r="F23" s="113"/>
    </row>
    <row r="24" spans="1:6">
      <c r="A24" s="107"/>
      <c r="B24" s="114"/>
      <c r="C24" s="114"/>
      <c r="D24" s="114"/>
      <c r="E24" s="114"/>
      <c r="F24" s="114"/>
    </row>
    <row r="25" spans="1:6" ht="25.5">
      <c r="A25" s="105" t="s">
        <v>179</v>
      </c>
      <c r="B25" s="107"/>
      <c r="C25" s="107"/>
      <c r="D25" s="107"/>
      <c r="E25" s="107"/>
      <c r="F25" s="107"/>
    </row>
    <row r="26" spans="1:6">
      <c r="A26" s="107" t="s">
        <v>5</v>
      </c>
      <c r="B26" s="108" t="s">
        <v>296</v>
      </c>
      <c r="C26" s="108" t="s">
        <v>296</v>
      </c>
      <c r="D26" s="108" t="s">
        <v>296</v>
      </c>
      <c r="E26" s="108" t="s">
        <v>296</v>
      </c>
      <c r="F26" s="108"/>
    </row>
    <row r="27" spans="1:6" ht="25.5">
      <c r="A27" s="107" t="s">
        <v>4</v>
      </c>
      <c r="B27" s="108" t="s">
        <v>297</v>
      </c>
      <c r="C27" s="108" t="s">
        <v>297</v>
      </c>
      <c r="D27" s="108" t="s">
        <v>297</v>
      </c>
      <c r="E27" s="108" t="s">
        <v>297</v>
      </c>
      <c r="F27" s="108"/>
    </row>
    <row r="28" spans="1:6">
      <c r="A28" s="107" t="s">
        <v>19</v>
      </c>
      <c r="B28" s="291" t="s">
        <v>298</v>
      </c>
      <c r="C28" s="112" t="s">
        <v>298</v>
      </c>
      <c r="D28" s="112" t="s">
        <v>298</v>
      </c>
      <c r="E28" s="112" t="s">
        <v>298</v>
      </c>
      <c r="F28" s="112"/>
    </row>
    <row r="29" spans="1:6">
      <c r="A29" s="107" t="s">
        <v>6</v>
      </c>
      <c r="B29" s="108" t="s">
        <v>299</v>
      </c>
      <c r="C29" s="108" t="s">
        <v>299</v>
      </c>
      <c r="D29" s="108" t="s">
        <v>299</v>
      </c>
      <c r="E29" s="108" t="s">
        <v>299</v>
      </c>
      <c r="F29" s="108"/>
    </row>
    <row r="30" spans="1:6">
      <c r="A30" s="107" t="s">
        <v>7</v>
      </c>
      <c r="B30" s="108" t="s">
        <v>252</v>
      </c>
      <c r="C30" s="108" t="s">
        <v>252</v>
      </c>
      <c r="D30" s="108" t="s">
        <v>252</v>
      </c>
      <c r="E30" s="108" t="s">
        <v>252</v>
      </c>
      <c r="F30" s="108"/>
    </row>
    <row r="31" spans="1:6">
      <c r="A31" s="107" t="s">
        <v>8</v>
      </c>
      <c r="B31" s="108"/>
      <c r="C31" s="108"/>
      <c r="D31" s="108"/>
      <c r="E31" s="108"/>
      <c r="F31" s="108"/>
    </row>
    <row r="32" spans="1:6">
      <c r="A32" s="107" t="s">
        <v>9</v>
      </c>
      <c r="B32" s="108" t="s">
        <v>253</v>
      </c>
      <c r="C32" s="108" t="s">
        <v>253</v>
      </c>
      <c r="D32" s="108" t="s">
        <v>253</v>
      </c>
      <c r="E32" s="108" t="s">
        <v>253</v>
      </c>
      <c r="F32" s="108"/>
    </row>
    <row r="33" spans="1:6">
      <c r="A33" s="107" t="s">
        <v>10</v>
      </c>
      <c r="B33" s="108" t="s">
        <v>16</v>
      </c>
      <c r="C33" s="108" t="s">
        <v>16</v>
      </c>
      <c r="D33" s="108" t="s">
        <v>16</v>
      </c>
      <c r="E33" s="108" t="s">
        <v>16</v>
      </c>
      <c r="F33" s="108"/>
    </row>
    <row r="34" spans="1:6">
      <c r="A34" s="107" t="s">
        <v>11</v>
      </c>
      <c r="B34" s="108">
        <v>9547</v>
      </c>
      <c r="C34" s="108">
        <v>9547</v>
      </c>
      <c r="D34" s="108">
        <v>9547</v>
      </c>
      <c r="E34" s="108">
        <v>9547</v>
      </c>
      <c r="F34" s="108"/>
    </row>
    <row r="35" spans="1:6">
      <c r="A35" s="14"/>
      <c r="B35" s="14"/>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xr:uid="{0D1AB452-49A1-4C1C-98C1-B3D1388F2BA2}"/>
    <hyperlink ref="B28" r:id="rId6" xr:uid="{680DC560-8932-47E4-9423-35E79CF91CC1}"/>
  </hyperlinks>
  <pageMargins left="0.25" right="0.25" top="0.75" bottom="0.75" header="0.3" footer="0.3"/>
  <pageSetup scale="81" pageOrder="overThenDown" orientation="landscape" r:id="rId7"/>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R81"/>
  <sheetViews>
    <sheetView zoomScale="70" zoomScaleNormal="70" workbookViewId="0">
      <selection activeCell="B59" sqref="B59"/>
    </sheetView>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B3" s="97" t="s">
        <v>178</v>
      </c>
      <c r="C3" s="17"/>
      <c r="D3" s="13"/>
      <c r="E3" s="13"/>
      <c r="F3" s="13"/>
    </row>
    <row r="4" spans="1:18" s="2" customFormat="1">
      <c r="B4" s="21" t="s">
        <v>158</v>
      </c>
      <c r="C4" s="17"/>
      <c r="D4" s="12"/>
      <c r="E4" s="12"/>
      <c r="F4" s="12"/>
    </row>
    <row r="5" spans="1:18" s="2" customFormat="1">
      <c r="B5" s="244" t="s">
        <v>160</v>
      </c>
      <c r="C5" s="17"/>
      <c r="D5" s="12"/>
      <c r="E5" s="12"/>
      <c r="F5" s="12"/>
    </row>
    <row r="6" spans="1:18" s="2" customFormat="1">
      <c r="B6" s="118"/>
      <c r="C6" s="118"/>
      <c r="D6" s="12"/>
      <c r="E6" s="12"/>
      <c r="F6" s="12"/>
    </row>
    <row r="7" spans="1:18" s="2" customFormat="1" ht="15.75" customHeight="1">
      <c r="B7" s="22" t="s">
        <v>70</v>
      </c>
      <c r="C7" s="7"/>
      <c r="D7" s="7"/>
      <c r="E7" s="7"/>
      <c r="F7" s="7"/>
      <c r="G7" s="8"/>
      <c r="I7" s="4"/>
      <c r="J7" s="4"/>
      <c r="K7" s="4"/>
      <c r="L7" s="4"/>
      <c r="M7" s="4"/>
      <c r="N7" s="4"/>
      <c r="O7" s="4"/>
    </row>
    <row r="8" spans="1:18" s="2" customFormat="1">
      <c r="B8" s="16"/>
      <c r="C8" s="9"/>
      <c r="D8" s="16"/>
      <c r="E8" s="16"/>
      <c r="F8" s="16"/>
      <c r="G8" s="39"/>
      <c r="H8" s="40" t="s">
        <v>3</v>
      </c>
      <c r="I8" s="208"/>
      <c r="J8" s="209"/>
      <c r="K8" s="41"/>
      <c r="L8" s="41"/>
      <c r="M8" s="42"/>
      <c r="N8" s="42"/>
      <c r="O8" s="42"/>
      <c r="P8" s="43"/>
      <c r="Q8" s="43"/>
      <c r="R8" s="43"/>
    </row>
    <row r="9" spans="1:18" s="2" customFormat="1">
      <c r="B9" s="9"/>
      <c r="C9" s="9"/>
      <c r="D9" s="16"/>
      <c r="E9" s="16"/>
      <c r="F9" s="103" t="s">
        <v>47</v>
      </c>
      <c r="H9" s="46" t="s">
        <v>26</v>
      </c>
      <c r="I9" s="45"/>
      <c r="K9" s="42"/>
      <c r="L9" s="42"/>
      <c r="M9" s="42"/>
      <c r="N9" s="42"/>
      <c r="O9" s="42"/>
      <c r="P9" s="43"/>
      <c r="Q9" s="43"/>
      <c r="R9" s="43"/>
    </row>
    <row r="10" spans="1:18" s="5" customFormat="1" ht="18.75">
      <c r="B10" s="247" t="s">
        <v>48</v>
      </c>
      <c r="C10" s="18"/>
      <c r="D10" s="18"/>
      <c r="E10" s="47">
        <v>2017</v>
      </c>
      <c r="F10" s="47">
        <v>2018</v>
      </c>
      <c r="G10" s="47">
        <v>2019</v>
      </c>
      <c r="H10" s="47" t="s">
        <v>2</v>
      </c>
      <c r="I10" s="47" t="s">
        <v>17</v>
      </c>
      <c r="J10" s="47" t="s">
        <v>18</v>
      </c>
      <c r="K10" s="47" t="s">
        <v>20</v>
      </c>
      <c r="L10" s="47" t="s">
        <v>21</v>
      </c>
      <c r="M10" s="47" t="s">
        <v>24</v>
      </c>
      <c r="N10" s="47" t="s">
        <v>25</v>
      </c>
      <c r="O10" s="47" t="s">
        <v>27</v>
      </c>
      <c r="P10" s="47" t="s">
        <v>28</v>
      </c>
      <c r="Q10" s="47" t="s">
        <v>29</v>
      </c>
      <c r="R10" s="47" t="s">
        <v>30</v>
      </c>
    </row>
    <row r="11" spans="1:18">
      <c r="A11" s="17">
        <v>1</v>
      </c>
      <c r="B11" s="16" t="s">
        <v>79</v>
      </c>
      <c r="C11" s="16"/>
      <c r="D11" s="48"/>
      <c r="E11" s="141">
        <v>357</v>
      </c>
      <c r="F11" s="141">
        <v>341</v>
      </c>
      <c r="G11" s="91">
        <v>335</v>
      </c>
      <c r="H11" s="92">
        <v>345</v>
      </c>
      <c r="I11" s="92">
        <v>348</v>
      </c>
      <c r="J11" s="92">
        <v>345.69</v>
      </c>
      <c r="K11" s="92">
        <v>337.37690520211436</v>
      </c>
      <c r="L11" s="92">
        <v>338.02357183342394</v>
      </c>
      <c r="M11" s="92">
        <v>344.32582814904447</v>
      </c>
      <c r="N11" s="92">
        <v>344.13900613061423</v>
      </c>
      <c r="O11" s="301">
        <v>349.80045809642417</v>
      </c>
      <c r="P11" s="301">
        <v>352.41702225838441</v>
      </c>
      <c r="Q11" s="301">
        <v>356.00879794603793</v>
      </c>
      <c r="R11" s="301">
        <v>358.52767776900907</v>
      </c>
    </row>
    <row r="12" spans="1:18">
      <c r="A12" s="17">
        <v>2</v>
      </c>
      <c r="B12" s="16" t="s">
        <v>31</v>
      </c>
      <c r="C12" s="16"/>
      <c r="D12" s="48"/>
      <c r="E12" s="141">
        <v>18.91</v>
      </c>
      <c r="F12" s="141">
        <v>20.96</v>
      </c>
      <c r="G12" s="91">
        <v>24.72</v>
      </c>
      <c r="H12" s="92">
        <v>29.19</v>
      </c>
      <c r="I12" s="92">
        <v>40.4</v>
      </c>
      <c r="J12" s="92">
        <v>46.16</v>
      </c>
      <c r="K12" s="92">
        <v>54.15</v>
      </c>
      <c r="L12" s="92">
        <v>58.96</v>
      </c>
      <c r="M12" s="92">
        <v>63.45</v>
      </c>
      <c r="N12" s="92">
        <v>67.64</v>
      </c>
      <c r="O12" s="301">
        <v>71.56</v>
      </c>
      <c r="P12" s="301">
        <v>75.209999999999994</v>
      </c>
      <c r="Q12" s="301">
        <v>78.63</v>
      </c>
      <c r="R12" s="301">
        <v>81.83</v>
      </c>
    </row>
    <row r="13" spans="1:18">
      <c r="A13" s="17" t="s">
        <v>83</v>
      </c>
      <c r="B13" s="16" t="s">
        <v>32</v>
      </c>
      <c r="C13" s="355" t="s">
        <v>302</v>
      </c>
      <c r="D13" s="356"/>
      <c r="E13" s="141">
        <v>2.2692000000000001</v>
      </c>
      <c r="F13" s="141">
        <v>2.5152000000000001</v>
      </c>
      <c r="G13" s="91">
        <v>2.9663999999999997</v>
      </c>
      <c r="H13" s="92">
        <v>3.5028000000000001</v>
      </c>
      <c r="I13" s="92">
        <v>4.8479999999999999</v>
      </c>
      <c r="J13" s="92">
        <v>5.5391999999999992</v>
      </c>
      <c r="K13" s="92">
        <v>6.4979999999999993</v>
      </c>
      <c r="L13" s="92">
        <v>7.0751999999999997</v>
      </c>
      <c r="M13" s="92">
        <v>7.6139999999999999</v>
      </c>
      <c r="N13" s="92">
        <v>8.1167999999999996</v>
      </c>
      <c r="O13" s="301">
        <v>7.1560000000000006</v>
      </c>
      <c r="P13" s="301">
        <v>6.0167999999999999</v>
      </c>
      <c r="Q13" s="301">
        <v>6.2904</v>
      </c>
      <c r="R13" s="301">
        <v>5.7281000000000004</v>
      </c>
    </row>
    <row r="14" spans="1:18">
      <c r="A14" s="17">
        <v>3</v>
      </c>
      <c r="B14" s="16" t="s">
        <v>181</v>
      </c>
      <c r="C14" s="357"/>
      <c r="D14" s="358"/>
      <c r="E14" s="141"/>
      <c r="F14" s="141"/>
      <c r="G14" s="91"/>
      <c r="H14" s="92"/>
      <c r="I14" s="92"/>
      <c r="J14" s="92"/>
      <c r="K14" s="92"/>
      <c r="L14" s="92"/>
      <c r="M14" s="92"/>
      <c r="N14" s="92"/>
      <c r="O14" s="301"/>
      <c r="P14" s="301"/>
      <c r="Q14" s="301"/>
      <c r="R14" s="301"/>
    </row>
    <row r="15" spans="1:18">
      <c r="A15" s="17">
        <v>4</v>
      </c>
      <c r="B15" s="16" t="s">
        <v>183</v>
      </c>
      <c r="C15" s="357"/>
      <c r="D15" s="358"/>
      <c r="E15" s="141"/>
      <c r="F15" s="141"/>
      <c r="G15" s="91"/>
      <c r="H15" s="92"/>
      <c r="I15" s="92"/>
      <c r="J15" s="92"/>
      <c r="K15" s="92"/>
      <c r="L15" s="92"/>
      <c r="M15" s="92"/>
      <c r="N15" s="92"/>
      <c r="O15" s="301"/>
      <c r="P15" s="301"/>
      <c r="Q15" s="301"/>
      <c r="R15" s="301"/>
    </row>
    <row r="16" spans="1:18">
      <c r="A16" s="17">
        <v>5</v>
      </c>
      <c r="B16" s="16" t="s">
        <v>37</v>
      </c>
      <c r="C16" s="357"/>
      <c r="D16" s="358"/>
      <c r="E16" s="141"/>
      <c r="F16" s="141"/>
      <c r="G16" s="91"/>
      <c r="H16" s="92"/>
      <c r="I16" s="92"/>
      <c r="J16" s="92"/>
      <c r="K16" s="92"/>
      <c r="L16" s="92"/>
      <c r="M16" s="92"/>
      <c r="N16" s="92"/>
      <c r="O16" s="301"/>
      <c r="P16" s="301"/>
      <c r="Q16" s="301"/>
      <c r="R16" s="301"/>
    </row>
    <row r="17" spans="1:18">
      <c r="A17" s="17">
        <v>6</v>
      </c>
      <c r="B17" s="16" t="s">
        <v>38</v>
      </c>
      <c r="C17" s="359"/>
      <c r="D17" s="360"/>
      <c r="E17" s="141">
        <v>2</v>
      </c>
      <c r="F17" s="141">
        <v>2</v>
      </c>
      <c r="G17" s="91">
        <v>2</v>
      </c>
      <c r="H17" s="92">
        <v>2</v>
      </c>
      <c r="I17" s="92">
        <v>2</v>
      </c>
      <c r="J17" s="92">
        <v>2</v>
      </c>
      <c r="K17" s="92">
        <v>2</v>
      </c>
      <c r="L17" s="92">
        <v>2</v>
      </c>
      <c r="M17" s="92">
        <v>2</v>
      </c>
      <c r="N17" s="92">
        <v>2</v>
      </c>
      <c r="O17" s="301">
        <v>2</v>
      </c>
      <c r="P17" s="301">
        <v>2</v>
      </c>
      <c r="Q17" s="301">
        <v>2</v>
      </c>
      <c r="R17" s="301">
        <v>2</v>
      </c>
    </row>
    <row r="18" spans="1:18">
      <c r="A18" s="17">
        <v>7</v>
      </c>
      <c r="B18" s="22" t="s">
        <v>135</v>
      </c>
      <c r="C18" s="19"/>
      <c r="D18" s="49"/>
      <c r="E18" s="50">
        <f>E11-E16-E17</f>
        <v>355</v>
      </c>
      <c r="F18" s="50">
        <f>F11-F16-F17</f>
        <v>339</v>
      </c>
      <c r="G18" s="50">
        <f>G11-G16-G17</f>
        <v>333</v>
      </c>
      <c r="H18" s="50">
        <f>H11-H16-H17</f>
        <v>343</v>
      </c>
      <c r="I18" s="50">
        <f t="shared" ref="I18:N18" si="0">I11-I16-I17</f>
        <v>346</v>
      </c>
      <c r="J18" s="50">
        <f t="shared" si="0"/>
        <v>343.69</v>
      </c>
      <c r="K18" s="50">
        <f t="shared" si="0"/>
        <v>335.37690520211436</v>
      </c>
      <c r="L18" s="50">
        <f t="shared" si="0"/>
        <v>336.02357183342394</v>
      </c>
      <c r="M18" s="50">
        <f t="shared" si="0"/>
        <v>342.32582814904447</v>
      </c>
      <c r="N18" s="50">
        <f t="shared" si="0"/>
        <v>342.13900613061423</v>
      </c>
      <c r="O18" s="50">
        <f t="shared" ref="O18" si="1">O11-O16-O17</f>
        <v>347.80045809642417</v>
      </c>
      <c r="P18" s="50">
        <f t="shared" ref="P18" si="2">P11-P16-P17</f>
        <v>350.41702225838441</v>
      </c>
      <c r="Q18" s="50">
        <f t="shared" ref="Q18" si="3">Q11-Q16-Q17</f>
        <v>354.00879794603793</v>
      </c>
      <c r="R18" s="50">
        <f t="shared" ref="R18" si="4">R11-R16-R17</f>
        <v>356.52767776900907</v>
      </c>
    </row>
    <row r="19" spans="1:18">
      <c r="A19" s="17">
        <v>8</v>
      </c>
      <c r="B19" s="16" t="s">
        <v>33</v>
      </c>
      <c r="C19" s="16"/>
      <c r="D19" s="48"/>
      <c r="E19" s="292">
        <v>53.25</v>
      </c>
      <c r="F19" s="292">
        <v>50.85</v>
      </c>
      <c r="G19" s="293">
        <v>49.949999999999996</v>
      </c>
      <c r="H19" s="294">
        <v>51.449999999999996</v>
      </c>
      <c r="I19" s="294">
        <v>51.9</v>
      </c>
      <c r="J19" s="294">
        <v>51.5535</v>
      </c>
      <c r="K19" s="294">
        <v>50.306535780317155</v>
      </c>
      <c r="L19" s="294">
        <v>50.403535775013587</v>
      </c>
      <c r="M19" s="294">
        <v>51.34887422235667</v>
      </c>
      <c r="N19" s="294">
        <v>51.320850919592132</v>
      </c>
      <c r="O19" s="295">
        <v>52.170068714463625</v>
      </c>
      <c r="P19" s="295">
        <v>52.56255333875766</v>
      </c>
      <c r="Q19" s="295">
        <v>53.101319691905687</v>
      </c>
      <c r="R19" s="295">
        <v>53.47915166535136</v>
      </c>
    </row>
    <row r="20" spans="1:18">
      <c r="A20" s="17">
        <v>9</v>
      </c>
      <c r="B20" s="16" t="s">
        <v>0</v>
      </c>
      <c r="C20" s="16"/>
      <c r="D20" s="48"/>
      <c r="E20" s="141"/>
      <c r="F20" s="141"/>
      <c r="G20" s="91"/>
      <c r="H20" s="92"/>
      <c r="I20" s="92"/>
      <c r="J20" s="92"/>
      <c r="K20" s="92"/>
      <c r="L20" s="92"/>
      <c r="M20" s="92"/>
      <c r="N20" s="92"/>
      <c r="O20" s="90"/>
      <c r="P20" s="90"/>
      <c r="Q20" s="90"/>
      <c r="R20" s="90"/>
    </row>
    <row r="21" spans="1:18">
      <c r="A21" s="17">
        <v>10</v>
      </c>
      <c r="B21" s="22" t="s">
        <v>136</v>
      </c>
      <c r="C21" s="20"/>
      <c r="D21" s="49"/>
      <c r="E21" s="51">
        <f>E18+E19+E20</f>
        <v>408.25</v>
      </c>
      <c r="F21" s="51">
        <f>F18+F19+F20</f>
        <v>389.85</v>
      </c>
      <c r="G21" s="51">
        <f>G18+G19+G20</f>
        <v>382.95</v>
      </c>
      <c r="H21" s="51">
        <f t="shared" ref="H21:R21" si="5">H18+H19+H20</f>
        <v>394.45</v>
      </c>
      <c r="I21" s="51">
        <f t="shared" si="5"/>
        <v>397.9</v>
      </c>
      <c r="J21" s="51">
        <f t="shared" si="5"/>
        <v>395.24349999999998</v>
      </c>
      <c r="K21" s="51">
        <f t="shared" si="5"/>
        <v>385.68344098243153</v>
      </c>
      <c r="L21" s="51">
        <f t="shared" si="5"/>
        <v>386.42710760843755</v>
      </c>
      <c r="M21" s="51">
        <f t="shared" si="5"/>
        <v>393.67470237140117</v>
      </c>
      <c r="N21" s="51">
        <f t="shared" si="5"/>
        <v>393.45985705020638</v>
      </c>
      <c r="O21" s="51">
        <f t="shared" si="5"/>
        <v>399.9705268108878</v>
      </c>
      <c r="P21" s="51">
        <f t="shared" si="5"/>
        <v>402.97957559714206</v>
      </c>
      <c r="Q21" s="51">
        <f t="shared" si="5"/>
        <v>407.11011763794363</v>
      </c>
      <c r="R21" s="51">
        <f t="shared" si="5"/>
        <v>410.00682943436044</v>
      </c>
    </row>
    <row r="22" spans="1:18">
      <c r="A22" s="23"/>
      <c r="B22" s="24"/>
      <c r="C22" s="25"/>
      <c r="D22" s="52"/>
      <c r="E22" s="52"/>
      <c r="F22" s="52"/>
      <c r="G22" s="53"/>
      <c r="H22" s="53"/>
      <c r="I22" s="53"/>
      <c r="J22" s="53"/>
      <c r="K22" s="53"/>
      <c r="L22" s="53"/>
      <c r="M22" s="53"/>
      <c r="N22" s="53"/>
      <c r="O22" s="54"/>
      <c r="P22" s="54"/>
      <c r="Q22" s="54"/>
      <c r="R22" s="55"/>
    </row>
    <row r="23" spans="1:18" ht="15.75" customHeight="1">
      <c r="B23" s="247" t="s">
        <v>80</v>
      </c>
      <c r="C23" s="18"/>
      <c r="D23" s="17"/>
      <c r="E23" s="17"/>
      <c r="F23" s="17"/>
      <c r="G23" s="56"/>
      <c r="H23" s="56"/>
      <c r="I23" s="56"/>
      <c r="J23" s="56"/>
      <c r="K23" s="56"/>
      <c r="L23" s="56"/>
      <c r="M23" s="56"/>
      <c r="N23" s="56"/>
      <c r="O23" s="56"/>
      <c r="P23" s="56"/>
      <c r="Q23" s="56"/>
      <c r="R23" s="56"/>
    </row>
    <row r="24" spans="1:18">
      <c r="A24" s="58"/>
      <c r="B24" s="22" t="s">
        <v>188</v>
      </c>
      <c r="C24" s="26"/>
      <c r="D24" s="22"/>
      <c r="E24" s="22"/>
      <c r="F24" s="22"/>
      <c r="G24" s="57"/>
      <c r="H24" s="57"/>
      <c r="I24" s="57"/>
      <c r="J24" s="57"/>
      <c r="K24" s="57"/>
      <c r="L24" s="57"/>
      <c r="M24" s="57"/>
      <c r="N24" s="57"/>
      <c r="O24" s="58"/>
      <c r="P24" s="58"/>
      <c r="Q24" s="58"/>
      <c r="R24" s="58"/>
    </row>
    <row r="25" spans="1:18">
      <c r="A25" s="58"/>
      <c r="B25" s="27" t="s">
        <v>43</v>
      </c>
      <c r="D25" s="59" t="s">
        <v>34</v>
      </c>
      <c r="E25" s="47">
        <v>2017</v>
      </c>
      <c r="F25" s="47">
        <v>2018</v>
      </c>
      <c r="G25" s="47">
        <v>2019</v>
      </c>
      <c r="H25" s="47" t="s">
        <v>2</v>
      </c>
      <c r="I25" s="47" t="s">
        <v>17</v>
      </c>
      <c r="J25" s="47" t="s">
        <v>18</v>
      </c>
      <c r="K25" s="47" t="s">
        <v>20</v>
      </c>
      <c r="L25" s="47" t="s">
        <v>21</v>
      </c>
      <c r="M25" s="47" t="s">
        <v>24</v>
      </c>
      <c r="N25" s="47" t="s">
        <v>25</v>
      </c>
      <c r="O25" s="47" t="s">
        <v>27</v>
      </c>
      <c r="P25" s="47" t="s">
        <v>28</v>
      </c>
      <c r="Q25" s="47" t="s">
        <v>29</v>
      </c>
      <c r="R25" s="47" t="s">
        <v>30</v>
      </c>
    </row>
    <row r="26" spans="1:18">
      <c r="A26" s="115" t="s">
        <v>52</v>
      </c>
      <c r="B26" s="10" t="s">
        <v>254</v>
      </c>
      <c r="C26" s="28"/>
      <c r="D26" s="60" t="s">
        <v>255</v>
      </c>
      <c r="E26" s="205">
        <v>79</v>
      </c>
      <c r="F26" s="205">
        <v>155</v>
      </c>
      <c r="G26" s="92">
        <v>155</v>
      </c>
      <c r="H26" s="92">
        <v>155</v>
      </c>
      <c r="I26" s="92">
        <v>155</v>
      </c>
      <c r="J26" s="92">
        <v>155</v>
      </c>
      <c r="K26" s="92">
        <v>155</v>
      </c>
      <c r="L26" s="92">
        <v>155</v>
      </c>
      <c r="M26" s="92">
        <v>155</v>
      </c>
      <c r="N26" s="92">
        <v>155</v>
      </c>
      <c r="O26" s="301">
        <v>155</v>
      </c>
      <c r="P26" s="301">
        <v>155</v>
      </c>
      <c r="Q26" s="301">
        <v>155</v>
      </c>
      <c r="R26" s="301">
        <v>155</v>
      </c>
    </row>
    <row r="27" spans="1:18">
      <c r="A27" s="115" t="s">
        <v>53</v>
      </c>
      <c r="B27" s="10" t="s">
        <v>256</v>
      </c>
      <c r="C27" s="28"/>
      <c r="D27" s="60" t="s">
        <v>255</v>
      </c>
      <c r="E27" s="205">
        <v>24</v>
      </c>
      <c r="F27" s="205">
        <v>48</v>
      </c>
      <c r="G27" s="92">
        <v>48</v>
      </c>
      <c r="H27" s="92">
        <v>48</v>
      </c>
      <c r="I27" s="92">
        <v>48</v>
      </c>
      <c r="J27" s="92">
        <v>48</v>
      </c>
      <c r="K27" s="92">
        <v>48</v>
      </c>
      <c r="L27" s="92">
        <v>48</v>
      </c>
      <c r="M27" s="92">
        <v>48</v>
      </c>
      <c r="N27" s="92">
        <v>48</v>
      </c>
      <c r="O27" s="301">
        <v>48</v>
      </c>
      <c r="P27" s="301">
        <v>48</v>
      </c>
      <c r="Q27" s="301">
        <v>48</v>
      </c>
      <c r="R27" s="301">
        <v>48</v>
      </c>
    </row>
    <row r="28" spans="1:18">
      <c r="A28" s="115"/>
      <c r="B28" s="32"/>
      <c r="D28" s="16"/>
      <c r="E28" s="69"/>
      <c r="F28" s="70"/>
      <c r="G28" s="70"/>
      <c r="H28" s="70"/>
      <c r="I28" s="70"/>
      <c r="J28" s="70"/>
      <c r="K28" s="70"/>
      <c r="L28" s="70"/>
      <c r="M28" s="70"/>
      <c r="N28" s="70"/>
      <c r="O28" s="71"/>
      <c r="P28" s="71"/>
      <c r="Q28" s="71"/>
      <c r="R28" s="72"/>
    </row>
    <row r="29" spans="1:18">
      <c r="A29" s="115"/>
      <c r="B29" s="22" t="s">
        <v>189</v>
      </c>
      <c r="C29" s="26"/>
      <c r="D29" s="22"/>
      <c r="E29" s="82"/>
      <c r="F29" s="83"/>
      <c r="G29" s="83"/>
      <c r="H29" s="83"/>
      <c r="I29" s="83"/>
      <c r="J29" s="83"/>
      <c r="K29" s="83"/>
      <c r="L29" s="83"/>
      <c r="M29" s="83"/>
      <c r="N29" s="83"/>
      <c r="O29" s="75"/>
      <c r="P29" s="75"/>
      <c r="Q29" s="75"/>
      <c r="R29" s="76"/>
    </row>
    <row r="30" spans="1:18">
      <c r="A30" s="115"/>
      <c r="B30" s="27" t="s">
        <v>36</v>
      </c>
      <c r="D30" s="81" t="s">
        <v>34</v>
      </c>
      <c r="E30" s="84"/>
      <c r="F30" s="85"/>
      <c r="G30" s="85"/>
      <c r="H30" s="85"/>
      <c r="I30" s="85"/>
      <c r="J30" s="85"/>
      <c r="K30" s="85"/>
      <c r="L30" s="85"/>
      <c r="M30" s="85"/>
      <c r="N30" s="85"/>
      <c r="O30" s="79"/>
      <c r="P30" s="79"/>
      <c r="Q30" s="79"/>
      <c r="R30" s="80"/>
    </row>
    <row r="31" spans="1:18">
      <c r="A31" s="115" t="s">
        <v>54</v>
      </c>
      <c r="B31" s="10" t="s">
        <v>257</v>
      </c>
      <c r="C31" s="28"/>
      <c r="D31" s="60" t="s">
        <v>258</v>
      </c>
      <c r="E31" s="302">
        <v>70.650000000000006</v>
      </c>
      <c r="F31" s="302">
        <v>67.650000000000006</v>
      </c>
      <c r="G31" s="303">
        <v>78.650000000000006</v>
      </c>
      <c r="H31" s="303">
        <v>70.650000000000006</v>
      </c>
      <c r="I31" s="303">
        <v>53.65</v>
      </c>
      <c r="J31" s="303">
        <v>42.65</v>
      </c>
      <c r="K31" s="303">
        <v>52.65</v>
      </c>
      <c r="L31" s="303">
        <v>52.65</v>
      </c>
      <c r="M31" s="303">
        <v>50.565059999999995</v>
      </c>
      <c r="N31" s="303">
        <v>51.596999999999994</v>
      </c>
      <c r="O31" s="305">
        <v>51.596999999999994</v>
      </c>
      <c r="P31" s="305">
        <v>51.596999999999994</v>
      </c>
      <c r="Q31" s="305">
        <v>51.596999999999994</v>
      </c>
      <c r="R31" s="305">
        <v>51.596999999999994</v>
      </c>
    </row>
    <row r="32" spans="1:18">
      <c r="A32" s="115" t="s">
        <v>55</v>
      </c>
      <c r="B32" s="10" t="s">
        <v>263</v>
      </c>
      <c r="C32" s="28"/>
      <c r="D32" s="60" t="s">
        <v>258</v>
      </c>
      <c r="E32" s="205">
        <v>49.430500000000002</v>
      </c>
      <c r="F32" s="205">
        <v>33.623100000000001</v>
      </c>
      <c r="G32" s="92">
        <v>33.3628</v>
      </c>
      <c r="H32" s="92">
        <v>35.434800000000003</v>
      </c>
      <c r="I32" s="92">
        <v>30.2241</v>
      </c>
      <c r="J32" s="92">
        <v>32.262700000000002</v>
      </c>
      <c r="K32" s="92">
        <v>31</v>
      </c>
      <c r="L32" s="92">
        <v>31</v>
      </c>
      <c r="M32" s="92">
        <v>31</v>
      </c>
      <c r="N32" s="92">
        <v>31</v>
      </c>
      <c r="O32" s="301">
        <v>31</v>
      </c>
      <c r="P32" s="301">
        <v>31</v>
      </c>
      <c r="Q32" s="301">
        <v>31</v>
      </c>
      <c r="R32" s="301">
        <v>31</v>
      </c>
    </row>
    <row r="33" spans="1:18">
      <c r="A33" s="115" t="s">
        <v>165</v>
      </c>
      <c r="B33" s="10" t="s">
        <v>265</v>
      </c>
      <c r="C33" s="28"/>
      <c r="D33" s="60" t="s">
        <v>258</v>
      </c>
      <c r="E33" s="205">
        <v>0</v>
      </c>
      <c r="F33" s="205">
        <v>0</v>
      </c>
      <c r="G33" s="92">
        <v>0</v>
      </c>
      <c r="H33" s="92">
        <v>0</v>
      </c>
      <c r="I33" s="92">
        <v>0</v>
      </c>
      <c r="J33" s="92">
        <v>6.74</v>
      </c>
      <c r="K33" s="92">
        <v>6.74</v>
      </c>
      <c r="L33" s="92">
        <v>6.74</v>
      </c>
      <c r="M33" s="92">
        <v>6.74</v>
      </c>
      <c r="N33" s="92">
        <v>6.74</v>
      </c>
      <c r="O33" s="301">
        <v>6.74</v>
      </c>
      <c r="P33" s="301">
        <v>6.74</v>
      </c>
      <c r="Q33" s="301">
        <v>6.74</v>
      </c>
      <c r="R33" s="301">
        <v>6.74</v>
      </c>
    </row>
    <row r="34" spans="1:18">
      <c r="A34" s="115" t="s">
        <v>166</v>
      </c>
      <c r="B34" s="10" t="s">
        <v>266</v>
      </c>
      <c r="C34" s="28"/>
      <c r="D34" s="60" t="s">
        <v>258</v>
      </c>
      <c r="E34" s="205">
        <v>0</v>
      </c>
      <c r="F34" s="205">
        <v>0</v>
      </c>
      <c r="G34" s="92">
        <v>0</v>
      </c>
      <c r="H34" s="92">
        <v>0</v>
      </c>
      <c r="I34" s="92">
        <v>0</v>
      </c>
      <c r="J34" s="92">
        <v>9.8699999999999992</v>
      </c>
      <c r="K34" s="92">
        <v>9.8699999999999992</v>
      </c>
      <c r="L34" s="92">
        <v>9.8699999999999992</v>
      </c>
      <c r="M34" s="92">
        <v>9.8699999999999992</v>
      </c>
      <c r="N34" s="92">
        <v>9.8699999999999992</v>
      </c>
      <c r="O34" s="301">
        <v>9.8699999999999992</v>
      </c>
      <c r="P34" s="301">
        <v>9.8699999999999992</v>
      </c>
      <c r="Q34" s="301">
        <v>9.8699999999999992</v>
      </c>
      <c r="R34" s="301">
        <v>9.8699999999999992</v>
      </c>
    </row>
    <row r="35" spans="1:18">
      <c r="A35" s="115" t="s">
        <v>167</v>
      </c>
      <c r="B35" s="10" t="s">
        <v>259</v>
      </c>
      <c r="C35" s="28"/>
      <c r="D35" s="60" t="s">
        <v>255</v>
      </c>
      <c r="E35" s="205">
        <v>18</v>
      </c>
      <c r="F35" s="205">
        <v>18</v>
      </c>
      <c r="G35" s="92">
        <v>18</v>
      </c>
      <c r="H35" s="92">
        <v>18</v>
      </c>
      <c r="I35" s="92">
        <v>18</v>
      </c>
      <c r="J35" s="92">
        <v>18</v>
      </c>
      <c r="K35" s="92">
        <v>18</v>
      </c>
      <c r="L35" s="92">
        <v>18</v>
      </c>
      <c r="M35" s="92">
        <v>18</v>
      </c>
      <c r="N35" s="92">
        <v>18</v>
      </c>
      <c r="O35" s="301">
        <v>0</v>
      </c>
      <c r="P35" s="301">
        <v>0</v>
      </c>
      <c r="Q35" s="301">
        <v>0</v>
      </c>
      <c r="R35" s="301">
        <v>0</v>
      </c>
    </row>
    <row r="36" spans="1:18">
      <c r="A36" s="115"/>
      <c r="B36" s="155"/>
      <c r="C36" s="156"/>
      <c r="D36" s="157"/>
      <c r="E36" s="157"/>
      <c r="F36" s="157"/>
      <c r="G36" s="158"/>
      <c r="H36" s="158"/>
      <c r="I36" s="158"/>
      <c r="J36" s="158"/>
      <c r="K36" s="158"/>
      <c r="L36" s="158"/>
      <c r="M36" s="158"/>
      <c r="N36" s="158"/>
      <c r="O36" s="159"/>
      <c r="P36" s="159"/>
      <c r="Q36" s="159"/>
      <c r="R36" s="160"/>
    </row>
    <row r="37" spans="1:18" ht="31.5">
      <c r="A37" s="115">
        <v>11</v>
      </c>
      <c r="B37" s="34" t="s">
        <v>137</v>
      </c>
      <c r="C37" s="33"/>
      <c r="D37" s="62"/>
      <c r="E37" s="51">
        <f t="shared" ref="E37:R37" si="6">SUM(E26:E27,E31:E35)</f>
        <v>241.0805</v>
      </c>
      <c r="F37" s="51">
        <f t="shared" si="6"/>
        <v>322.2731</v>
      </c>
      <c r="G37" s="61">
        <f t="shared" si="6"/>
        <v>333.01279999999997</v>
      </c>
      <c r="H37" s="61">
        <f t="shared" si="6"/>
        <v>327.08479999999997</v>
      </c>
      <c r="I37" s="61">
        <f t="shared" si="6"/>
        <v>304.8741</v>
      </c>
      <c r="J37" s="61">
        <f t="shared" si="6"/>
        <v>312.52270000000004</v>
      </c>
      <c r="K37" s="61">
        <f t="shared" si="6"/>
        <v>321.26</v>
      </c>
      <c r="L37" s="61">
        <f t="shared" si="6"/>
        <v>321.26</v>
      </c>
      <c r="M37" s="61">
        <f t="shared" si="6"/>
        <v>319.17506000000003</v>
      </c>
      <c r="N37" s="61">
        <f t="shared" si="6"/>
        <v>320.20699999999999</v>
      </c>
      <c r="O37" s="61">
        <f t="shared" si="6"/>
        <v>302.20699999999999</v>
      </c>
      <c r="P37" s="61">
        <f t="shared" si="6"/>
        <v>302.20699999999999</v>
      </c>
      <c r="Q37" s="61">
        <f t="shared" si="6"/>
        <v>302.20699999999999</v>
      </c>
      <c r="R37" s="61">
        <f t="shared" si="6"/>
        <v>302.20699999999999</v>
      </c>
    </row>
    <row r="38" spans="1:18">
      <c r="A38" s="58"/>
      <c r="B38" s="26"/>
      <c r="C38" s="26"/>
      <c r="D38" s="22"/>
      <c r="E38" s="69"/>
      <c r="F38" s="70"/>
      <c r="G38" s="70"/>
      <c r="H38" s="70"/>
      <c r="I38" s="70"/>
      <c r="J38" s="70"/>
      <c r="K38" s="70"/>
      <c r="L38" s="70"/>
      <c r="M38" s="70"/>
      <c r="N38" s="70"/>
      <c r="O38" s="71"/>
      <c r="P38" s="71"/>
      <c r="Q38" s="71"/>
      <c r="R38" s="72"/>
    </row>
    <row r="39" spans="1:18">
      <c r="A39" s="58"/>
      <c r="B39" s="22" t="s">
        <v>194</v>
      </c>
      <c r="C39" s="26"/>
      <c r="D39" s="16"/>
      <c r="E39" s="73"/>
      <c r="F39" s="74"/>
      <c r="G39" s="74"/>
      <c r="H39" s="74"/>
      <c r="I39" s="74"/>
      <c r="J39" s="74"/>
      <c r="K39" s="74"/>
      <c r="L39" s="74"/>
      <c r="M39" s="74"/>
      <c r="N39" s="74"/>
      <c r="O39" s="75"/>
      <c r="P39" s="75"/>
      <c r="Q39" s="75"/>
      <c r="R39" s="76"/>
    </row>
    <row r="40" spans="1:18">
      <c r="A40" s="58"/>
      <c r="B40" s="16" t="s">
        <v>35</v>
      </c>
      <c r="D40" s="81" t="s">
        <v>34</v>
      </c>
      <c r="E40" s="77"/>
      <c r="F40" s="78"/>
      <c r="G40" s="78"/>
      <c r="H40" s="78"/>
      <c r="I40" s="78"/>
      <c r="J40" s="78"/>
      <c r="K40" s="78"/>
      <c r="L40" s="78"/>
      <c r="M40" s="78"/>
      <c r="N40" s="78"/>
      <c r="O40" s="79"/>
      <c r="P40" s="79"/>
      <c r="Q40" s="79"/>
      <c r="R40" s="80"/>
    </row>
    <row r="41" spans="1:18" ht="31.5">
      <c r="A41" s="115" t="s">
        <v>112</v>
      </c>
      <c r="B41" s="10" t="s">
        <v>260</v>
      </c>
      <c r="C41" s="28"/>
      <c r="D41" s="60" t="s">
        <v>261</v>
      </c>
      <c r="E41" s="302">
        <v>2.0464000000000002</v>
      </c>
      <c r="F41" s="302">
        <v>1.3228</v>
      </c>
      <c r="G41" s="303">
        <v>1.8402000000000001</v>
      </c>
      <c r="H41" s="303">
        <v>0.66620000000000001</v>
      </c>
      <c r="I41" s="303">
        <v>0.54110000000000003</v>
      </c>
      <c r="J41" s="303">
        <v>2.0257000000000001</v>
      </c>
      <c r="K41" s="303">
        <v>0.3</v>
      </c>
      <c r="L41" s="303">
        <v>0.3</v>
      </c>
      <c r="M41" s="303">
        <v>0.3</v>
      </c>
      <c r="N41" s="304">
        <v>0.3</v>
      </c>
      <c r="O41" s="305">
        <v>0.3</v>
      </c>
      <c r="P41" s="305">
        <v>0.3</v>
      </c>
      <c r="Q41" s="305">
        <v>0.3</v>
      </c>
      <c r="R41" s="305">
        <v>0.3</v>
      </c>
    </row>
    <row r="42" spans="1:18" ht="31.5">
      <c r="A42" s="115" t="s">
        <v>113</v>
      </c>
      <c r="B42" s="10" t="s">
        <v>262</v>
      </c>
      <c r="C42" s="28"/>
      <c r="D42" s="60" t="s">
        <v>261</v>
      </c>
      <c r="E42" s="316">
        <v>1.35</v>
      </c>
      <c r="F42" s="316">
        <v>1.35</v>
      </c>
      <c r="G42" s="92">
        <v>1.35</v>
      </c>
      <c r="H42" s="92">
        <v>1.35</v>
      </c>
      <c r="I42" s="92">
        <v>1.35</v>
      </c>
      <c r="J42" s="92">
        <v>1.35</v>
      </c>
      <c r="K42" s="92">
        <v>1.35</v>
      </c>
      <c r="L42" s="92">
        <v>1.35</v>
      </c>
      <c r="M42" s="92">
        <v>1.323</v>
      </c>
      <c r="N42" s="306">
        <v>1.323</v>
      </c>
      <c r="O42" s="301">
        <v>1.323</v>
      </c>
      <c r="P42" s="301">
        <v>1.323</v>
      </c>
      <c r="Q42" s="301">
        <v>1.323</v>
      </c>
      <c r="R42" s="301">
        <v>1.323</v>
      </c>
    </row>
    <row r="43" spans="1:18" ht="31.5">
      <c r="A43" s="115" t="s">
        <v>114</v>
      </c>
      <c r="B43" s="10" t="s">
        <v>268</v>
      </c>
      <c r="C43" s="28"/>
      <c r="D43" s="60" t="s">
        <v>261</v>
      </c>
      <c r="E43" s="316">
        <v>0</v>
      </c>
      <c r="F43" s="316">
        <v>0</v>
      </c>
      <c r="G43" s="92">
        <v>0</v>
      </c>
      <c r="H43" s="92">
        <v>0</v>
      </c>
      <c r="I43" s="92">
        <v>1.6619999999999999</v>
      </c>
      <c r="J43" s="92">
        <v>1.6916</v>
      </c>
      <c r="K43" s="92">
        <v>2.14</v>
      </c>
      <c r="L43" s="92">
        <v>2.14</v>
      </c>
      <c r="M43" s="92">
        <v>2.14</v>
      </c>
      <c r="N43" s="306">
        <v>2.14</v>
      </c>
      <c r="O43" s="301">
        <v>2.14</v>
      </c>
      <c r="P43" s="301">
        <v>2.14</v>
      </c>
      <c r="Q43" s="301">
        <v>2.14</v>
      </c>
      <c r="R43" s="301">
        <v>2.14</v>
      </c>
    </row>
    <row r="44" spans="1:18" ht="31.5">
      <c r="A44" s="115" t="s">
        <v>115</v>
      </c>
      <c r="B44" s="10" t="s">
        <v>267</v>
      </c>
      <c r="C44" s="28"/>
      <c r="D44" s="60" t="s">
        <v>261</v>
      </c>
      <c r="E44" s="316">
        <v>0</v>
      </c>
      <c r="F44" s="316">
        <v>0</v>
      </c>
      <c r="G44" s="92">
        <v>0</v>
      </c>
      <c r="H44" s="92">
        <v>0</v>
      </c>
      <c r="I44" s="92">
        <v>1.3063</v>
      </c>
      <c r="J44" s="92">
        <v>1.9662999999999999</v>
      </c>
      <c r="K44" s="92">
        <v>2.14</v>
      </c>
      <c r="L44" s="92">
        <v>2.14</v>
      </c>
      <c r="M44" s="92">
        <v>2.14</v>
      </c>
      <c r="N44" s="306">
        <v>2.14</v>
      </c>
      <c r="O44" s="301">
        <v>2.14</v>
      </c>
      <c r="P44" s="301">
        <v>2.14</v>
      </c>
      <c r="Q44" s="301">
        <v>2.14</v>
      </c>
      <c r="R44" s="301">
        <v>2.14</v>
      </c>
    </row>
    <row r="45" spans="1:18">
      <c r="A45" s="115" t="s">
        <v>116</v>
      </c>
      <c r="B45" s="10" t="s">
        <v>264</v>
      </c>
      <c r="C45" s="28"/>
      <c r="D45" s="60" t="s">
        <v>270</v>
      </c>
      <c r="E45" s="316">
        <v>7.87</v>
      </c>
      <c r="F45" s="316">
        <v>7.87</v>
      </c>
      <c r="G45" s="92">
        <v>7.87</v>
      </c>
      <c r="H45" s="92">
        <v>7.87</v>
      </c>
      <c r="I45" s="92">
        <v>7.87</v>
      </c>
      <c r="J45" s="92">
        <v>7.87</v>
      </c>
      <c r="K45" s="92">
        <v>7.87</v>
      </c>
      <c r="L45" s="92">
        <v>7.87</v>
      </c>
      <c r="M45" s="92">
        <v>7.87</v>
      </c>
      <c r="N45" s="306">
        <v>7.87</v>
      </c>
      <c r="O45" s="301">
        <v>7.87</v>
      </c>
      <c r="P45" s="301">
        <v>7.87</v>
      </c>
      <c r="Q45" s="301">
        <v>7.87</v>
      </c>
      <c r="R45" s="301">
        <v>7.87</v>
      </c>
    </row>
    <row r="46" spans="1:18">
      <c r="A46" s="115" t="s">
        <v>117</v>
      </c>
      <c r="B46" s="10" t="s">
        <v>271</v>
      </c>
      <c r="C46" s="28"/>
      <c r="D46" s="60" t="s">
        <v>272</v>
      </c>
      <c r="E46" s="316">
        <v>18</v>
      </c>
      <c r="F46" s="316">
        <v>18</v>
      </c>
      <c r="G46" s="92">
        <v>0</v>
      </c>
      <c r="H46" s="92">
        <v>0</v>
      </c>
      <c r="I46" s="92">
        <v>0</v>
      </c>
      <c r="J46" s="92">
        <v>0</v>
      </c>
      <c r="K46" s="92">
        <v>0</v>
      </c>
      <c r="L46" s="92">
        <v>0</v>
      </c>
      <c r="M46" s="92">
        <v>0</v>
      </c>
      <c r="N46" s="306">
        <v>0</v>
      </c>
      <c r="O46" s="301">
        <v>0</v>
      </c>
      <c r="P46" s="301">
        <v>0</v>
      </c>
      <c r="Q46" s="301">
        <v>0</v>
      </c>
      <c r="R46" s="301">
        <v>0</v>
      </c>
    </row>
    <row r="47" spans="1:18">
      <c r="A47" s="115" t="s">
        <v>118</v>
      </c>
      <c r="B47" s="10" t="s">
        <v>273</v>
      </c>
      <c r="C47" s="28"/>
      <c r="D47" s="60" t="s">
        <v>272</v>
      </c>
      <c r="E47" s="316">
        <v>11</v>
      </c>
      <c r="F47" s="316">
        <v>11</v>
      </c>
      <c r="G47" s="92">
        <v>0</v>
      </c>
      <c r="H47" s="92">
        <v>0</v>
      </c>
      <c r="I47" s="92">
        <v>0</v>
      </c>
      <c r="J47" s="92">
        <v>0</v>
      </c>
      <c r="K47" s="92">
        <v>0</v>
      </c>
      <c r="L47" s="92">
        <v>0</v>
      </c>
      <c r="M47" s="92">
        <v>0</v>
      </c>
      <c r="N47" s="306">
        <v>0</v>
      </c>
      <c r="O47" s="301">
        <v>0</v>
      </c>
      <c r="P47" s="301">
        <v>0</v>
      </c>
      <c r="Q47" s="301">
        <v>0</v>
      </c>
      <c r="R47" s="301">
        <v>0</v>
      </c>
    </row>
    <row r="48" spans="1:18">
      <c r="A48" s="115"/>
      <c r="D48" s="16"/>
      <c r="E48" s="69"/>
      <c r="F48" s="70"/>
      <c r="G48" s="70"/>
      <c r="H48" s="70"/>
      <c r="I48" s="70"/>
      <c r="J48" s="70"/>
      <c r="K48" s="70"/>
      <c r="L48" s="70"/>
      <c r="M48" s="70"/>
      <c r="N48" s="70"/>
      <c r="O48" s="71"/>
      <c r="P48" s="71"/>
      <c r="Q48" s="71"/>
      <c r="R48" s="72"/>
    </row>
    <row r="49" spans="1:18">
      <c r="A49" s="115"/>
      <c r="D49" s="16"/>
      <c r="E49" s="73"/>
      <c r="F49" s="74"/>
      <c r="G49" s="74"/>
      <c r="H49" s="74"/>
      <c r="I49" s="74"/>
      <c r="J49" s="74"/>
      <c r="K49" s="74"/>
      <c r="L49" s="74"/>
      <c r="M49" s="74"/>
      <c r="N49" s="74"/>
      <c r="O49" s="75"/>
      <c r="P49" s="75"/>
      <c r="Q49" s="75"/>
      <c r="R49" s="76"/>
    </row>
    <row r="50" spans="1:18">
      <c r="A50" s="115"/>
      <c r="D50" s="16"/>
      <c r="E50" s="73"/>
      <c r="F50" s="74"/>
      <c r="G50" s="74"/>
      <c r="H50" s="74"/>
      <c r="I50" s="74"/>
      <c r="J50" s="74"/>
      <c r="K50" s="74"/>
      <c r="L50" s="74"/>
      <c r="M50" s="74"/>
      <c r="N50" s="74"/>
      <c r="O50" s="75"/>
      <c r="P50" s="75"/>
      <c r="Q50" s="75"/>
      <c r="R50" s="76"/>
    </row>
    <row r="51" spans="1:18">
      <c r="A51" s="115"/>
      <c r="B51" s="22" t="s">
        <v>195</v>
      </c>
      <c r="D51" s="22"/>
      <c r="E51" s="73"/>
      <c r="F51" s="74"/>
      <c r="G51" s="74"/>
      <c r="H51" s="74"/>
      <c r="I51" s="74"/>
      <c r="J51" s="74"/>
      <c r="K51" s="74"/>
      <c r="L51" s="74"/>
      <c r="M51" s="74"/>
      <c r="N51" s="74"/>
      <c r="O51" s="75"/>
      <c r="P51" s="75"/>
      <c r="Q51" s="75"/>
      <c r="R51" s="76"/>
    </row>
    <row r="52" spans="1:18">
      <c r="A52" s="115"/>
      <c r="B52" s="16" t="s">
        <v>36</v>
      </c>
      <c r="D52" s="16"/>
      <c r="E52" s="77"/>
      <c r="F52" s="78"/>
      <c r="G52" s="78"/>
      <c r="H52" s="78"/>
      <c r="I52" s="78"/>
      <c r="J52" s="78"/>
      <c r="K52" s="78"/>
      <c r="L52" s="78"/>
      <c r="M52" s="78"/>
      <c r="N52" s="78"/>
      <c r="O52" s="79"/>
      <c r="P52" s="79"/>
      <c r="Q52" s="79"/>
      <c r="R52" s="80"/>
    </row>
    <row r="53" spans="1:18">
      <c r="A53" s="115" t="s">
        <v>168</v>
      </c>
      <c r="B53" s="10"/>
      <c r="C53" s="30"/>
      <c r="D53" s="60"/>
      <c r="E53" s="144"/>
      <c r="F53" s="144"/>
      <c r="G53" s="89"/>
      <c r="H53" s="89"/>
      <c r="I53" s="89"/>
      <c r="J53" s="89"/>
      <c r="K53" s="89"/>
      <c r="L53" s="89"/>
      <c r="M53" s="89"/>
      <c r="N53" s="96"/>
      <c r="O53" s="90"/>
      <c r="P53" s="90"/>
      <c r="Q53" s="90"/>
      <c r="R53" s="90"/>
    </row>
    <row r="54" spans="1:18">
      <c r="A54" s="115"/>
      <c r="B54" s="155"/>
      <c r="C54" s="156"/>
      <c r="D54" s="157"/>
      <c r="E54" s="157"/>
      <c r="F54" s="157"/>
      <c r="G54" s="158"/>
      <c r="H54" s="158"/>
      <c r="I54" s="158"/>
      <c r="J54" s="158"/>
      <c r="K54" s="158"/>
      <c r="L54" s="158"/>
      <c r="M54" s="158"/>
      <c r="N54" s="158"/>
      <c r="O54" s="159"/>
      <c r="P54" s="159"/>
      <c r="Q54" s="159"/>
      <c r="R54" s="160"/>
    </row>
    <row r="55" spans="1:18" ht="31.5">
      <c r="A55" s="115">
        <v>12</v>
      </c>
      <c r="B55" s="165" t="s">
        <v>138</v>
      </c>
      <c r="C55" s="31"/>
      <c r="D55" s="166"/>
      <c r="E55" s="167">
        <f>SUM(E41:E47,E53:E53)</f>
        <v>40.266400000000004</v>
      </c>
      <c r="F55" s="167">
        <f>SUM(F41:F47,F53:F53)</f>
        <v>39.5428</v>
      </c>
      <c r="G55" s="167">
        <f>SUM(G41:G47,G53:G53)</f>
        <v>11.0602</v>
      </c>
      <c r="H55" s="167">
        <f>SUM(H41:H47,H53:H53)</f>
        <v>9.8862000000000005</v>
      </c>
      <c r="I55" s="167">
        <f>SUM(I41:I47,I53:I53)</f>
        <v>12.7294</v>
      </c>
      <c r="J55" s="167">
        <f>SUM(J41:J47,J53:J53)</f>
        <v>14.903600000000001</v>
      </c>
      <c r="K55" s="167">
        <f>SUM(K41:K47,K53:K53)</f>
        <v>13.8</v>
      </c>
      <c r="L55" s="167">
        <f>SUM(L41:L47,L53:L53)</f>
        <v>13.8</v>
      </c>
      <c r="M55" s="167">
        <f>SUM(M41:M47,M53:M53)</f>
        <v>13.773</v>
      </c>
      <c r="N55" s="167">
        <f>SUM(N41:N47,N53:N53)</f>
        <v>13.773</v>
      </c>
      <c r="O55" s="167">
        <f>SUM(O41:O47,O53:O53)</f>
        <v>13.773</v>
      </c>
      <c r="P55" s="167">
        <f>SUM(P41:P47,P53:P53)</f>
        <v>13.773</v>
      </c>
      <c r="Q55" s="167">
        <f>SUM(Q41:Q47,Q53:Q53)</f>
        <v>13.773</v>
      </c>
      <c r="R55" s="167">
        <f>SUM(R41:R47,R53:R53)</f>
        <v>13.773</v>
      </c>
    </row>
    <row r="56" spans="1:18">
      <c r="A56" s="115"/>
      <c r="B56" s="138"/>
      <c r="C56" s="135"/>
      <c r="D56" s="134"/>
      <c r="E56" s="83"/>
      <c r="F56" s="83"/>
      <c r="G56" s="83"/>
      <c r="H56" s="83"/>
      <c r="I56" s="83"/>
      <c r="J56" s="83"/>
      <c r="K56" s="83"/>
      <c r="L56" s="83"/>
      <c r="M56" s="83"/>
      <c r="N56" s="83"/>
      <c r="O56" s="83"/>
      <c r="P56" s="83"/>
      <c r="Q56" s="83"/>
      <c r="R56" s="139"/>
    </row>
    <row r="57" spans="1:18" ht="15" customHeight="1">
      <c r="A57" s="115">
        <v>13</v>
      </c>
      <c r="B57" s="35" t="s">
        <v>139</v>
      </c>
      <c r="C57" s="36"/>
      <c r="D57" s="60"/>
      <c r="E57" s="61">
        <f>E55+E37</f>
        <v>281.34690000000001</v>
      </c>
      <c r="F57" s="61">
        <f>F55+F37</f>
        <v>361.8159</v>
      </c>
      <c r="G57" s="61">
        <f>G55+G37</f>
        <v>344.07299999999998</v>
      </c>
      <c r="H57" s="61">
        <f>H55+H37</f>
        <v>336.97099999999995</v>
      </c>
      <c r="I57" s="61">
        <f>I55+I37</f>
        <v>317.6035</v>
      </c>
      <c r="J57" s="61">
        <f>J55+J37</f>
        <v>327.42630000000003</v>
      </c>
      <c r="K57" s="61">
        <f>K55+K37</f>
        <v>335.06</v>
      </c>
      <c r="L57" s="61">
        <f>L55+L37</f>
        <v>335.06</v>
      </c>
      <c r="M57" s="61">
        <f>M55+M37</f>
        <v>332.94806000000005</v>
      </c>
      <c r="N57" s="61">
        <f>N55+N37</f>
        <v>333.98</v>
      </c>
      <c r="O57" s="61">
        <f>O55+O37</f>
        <v>315.98</v>
      </c>
      <c r="P57" s="61">
        <f>P55+P37</f>
        <v>315.98</v>
      </c>
      <c r="Q57" s="61">
        <f>Q55+Q37</f>
        <v>315.98</v>
      </c>
      <c r="R57" s="61">
        <f>R55+R37</f>
        <v>315.98</v>
      </c>
    </row>
    <row r="58" spans="1:18" ht="15" customHeight="1">
      <c r="A58" s="115"/>
      <c r="B58" s="97"/>
      <c r="C58" s="98"/>
      <c r="D58" s="16"/>
      <c r="E58" s="16"/>
      <c r="F58" s="16"/>
      <c r="G58" s="57"/>
      <c r="H58" s="57"/>
      <c r="I58" s="57"/>
      <c r="J58" s="57"/>
      <c r="K58" s="57"/>
      <c r="L58" s="57"/>
      <c r="M58" s="57"/>
      <c r="N58" s="57"/>
      <c r="O58" s="57"/>
      <c r="P58" s="57"/>
      <c r="Q58" s="57"/>
      <c r="R58" s="57"/>
    </row>
    <row r="59" spans="1:18" ht="15" customHeight="1">
      <c r="A59" s="115"/>
      <c r="B59" s="247" t="s">
        <v>39</v>
      </c>
      <c r="D59" s="16"/>
      <c r="E59" s="16"/>
      <c r="F59" s="16"/>
      <c r="G59" s="65"/>
      <c r="H59" s="65"/>
      <c r="I59" s="65"/>
      <c r="J59" s="65"/>
      <c r="K59" s="65"/>
      <c r="L59" s="65"/>
      <c r="M59" s="65"/>
      <c r="N59" s="65"/>
      <c r="O59" s="58"/>
      <c r="P59" s="58"/>
      <c r="Q59" s="58"/>
      <c r="R59" s="58"/>
    </row>
    <row r="60" spans="1:18" ht="15" customHeight="1">
      <c r="A60" s="115"/>
      <c r="B60" s="22" t="s">
        <v>196</v>
      </c>
      <c r="C60" s="26"/>
      <c r="D60" s="16"/>
      <c r="E60" s="16"/>
      <c r="F60" s="16"/>
      <c r="G60" s="65"/>
      <c r="H60" s="65"/>
      <c r="I60" s="65"/>
      <c r="J60" s="65"/>
      <c r="K60" s="65"/>
      <c r="L60" s="65"/>
      <c r="M60" s="65"/>
      <c r="N60" s="65"/>
      <c r="O60" s="58"/>
      <c r="P60" s="58"/>
      <c r="Q60" s="58"/>
      <c r="R60" s="58"/>
    </row>
    <row r="61" spans="1:18">
      <c r="A61" s="115"/>
      <c r="B61" s="16" t="s">
        <v>40</v>
      </c>
      <c r="C61" s="26"/>
      <c r="D61" s="59" t="s">
        <v>34</v>
      </c>
      <c r="E61" s="233"/>
      <c r="F61" s="233"/>
      <c r="G61" s="47" t="s">
        <v>1</v>
      </c>
      <c r="H61" s="47" t="s">
        <v>2</v>
      </c>
      <c r="I61" s="47" t="s">
        <v>17</v>
      </c>
      <c r="J61" s="47" t="s">
        <v>18</v>
      </c>
      <c r="K61" s="47" t="s">
        <v>20</v>
      </c>
      <c r="L61" s="47" t="s">
        <v>21</v>
      </c>
      <c r="M61" s="47" t="s">
        <v>24</v>
      </c>
      <c r="N61" s="47" t="s">
        <v>25</v>
      </c>
      <c r="O61" s="47" t="s">
        <v>27</v>
      </c>
      <c r="P61" s="47" t="s">
        <v>28</v>
      </c>
      <c r="Q61" s="47" t="s">
        <v>29</v>
      </c>
      <c r="R61" s="47" t="s">
        <v>30</v>
      </c>
    </row>
    <row r="62" spans="1:18">
      <c r="A62" s="115" t="s">
        <v>58</v>
      </c>
      <c r="B62" s="99"/>
      <c r="C62" s="100"/>
      <c r="D62" s="68"/>
      <c r="E62" s="234"/>
      <c r="F62" s="234"/>
      <c r="G62" s="89"/>
      <c r="H62" s="89"/>
      <c r="I62" s="89"/>
      <c r="J62" s="89"/>
      <c r="K62" s="89"/>
      <c r="L62" s="89"/>
      <c r="M62" s="89"/>
      <c r="N62" s="96"/>
      <c r="O62" s="90"/>
      <c r="P62" s="90"/>
      <c r="Q62" s="90"/>
      <c r="R62" s="90"/>
    </row>
    <row r="63" spans="1:18" ht="31.5">
      <c r="A63" s="115">
        <v>14</v>
      </c>
      <c r="B63" s="34" t="s">
        <v>71</v>
      </c>
      <c r="C63" s="33"/>
      <c r="D63" s="129"/>
      <c r="E63" s="235"/>
      <c r="F63" s="235"/>
      <c r="G63" s="50">
        <f>SUM(G62:G62)</f>
        <v>0</v>
      </c>
      <c r="H63" s="50">
        <f>SUM(H62:H62)</f>
        <v>0</v>
      </c>
      <c r="I63" s="50">
        <f>SUM(I62:I62)</f>
        <v>0</v>
      </c>
      <c r="J63" s="50">
        <f>SUM(J62:J62)</f>
        <v>0</v>
      </c>
      <c r="K63" s="50">
        <f>SUM(K62:K62)</f>
        <v>0</v>
      </c>
      <c r="L63" s="50">
        <f>SUM(L62:L62)</f>
        <v>0</v>
      </c>
      <c r="M63" s="50">
        <f>SUM(M62:M62)</f>
        <v>0</v>
      </c>
      <c r="N63" s="50">
        <f>SUM(N62:N62)</f>
        <v>0</v>
      </c>
      <c r="O63" s="50">
        <f>SUM(O62:O62)</f>
        <v>0</v>
      </c>
      <c r="P63" s="50">
        <f>SUM(P62:P62)</f>
        <v>0</v>
      </c>
      <c r="Q63" s="50">
        <f>SUM(Q62:Q62)</f>
        <v>0</v>
      </c>
      <c r="R63" s="50">
        <f>SUM(R62:R62)</f>
        <v>0</v>
      </c>
    </row>
    <row r="64" spans="1:18">
      <c r="A64" s="115"/>
      <c r="C64" s="26"/>
      <c r="D64" s="127"/>
      <c r="E64" s="207"/>
      <c r="F64" s="206"/>
      <c r="G64" s="131"/>
      <c r="H64" s="131"/>
      <c r="I64" s="131"/>
      <c r="J64" s="131"/>
      <c r="K64" s="131"/>
      <c r="L64" s="131"/>
      <c r="M64" s="131"/>
      <c r="N64" s="131"/>
      <c r="O64" s="132"/>
      <c r="P64" s="132"/>
      <c r="Q64" s="132"/>
      <c r="R64" s="133"/>
    </row>
    <row r="65" spans="1:18">
      <c r="A65" s="115"/>
      <c r="B65" s="22" t="s">
        <v>197</v>
      </c>
      <c r="D65" s="16"/>
      <c r="E65" s="82"/>
      <c r="F65" s="83"/>
      <c r="G65" s="83"/>
      <c r="H65" s="83"/>
      <c r="I65" s="83"/>
      <c r="J65" s="83"/>
      <c r="K65" s="83"/>
      <c r="L65" s="83"/>
      <c r="M65" s="83"/>
      <c r="N65" s="83"/>
      <c r="O65" s="75"/>
      <c r="P65" s="75"/>
      <c r="Q65" s="75"/>
      <c r="R65" s="76"/>
    </row>
    <row r="66" spans="1:18">
      <c r="A66" s="115"/>
      <c r="B66" s="16" t="s">
        <v>40</v>
      </c>
      <c r="D66" s="81" t="s">
        <v>34</v>
      </c>
      <c r="E66" s="84"/>
      <c r="F66" s="85"/>
      <c r="G66" s="85"/>
      <c r="H66" s="85"/>
      <c r="I66" s="85"/>
      <c r="J66" s="85"/>
      <c r="K66" s="85"/>
      <c r="L66" s="85"/>
      <c r="M66" s="85"/>
      <c r="N66" s="85"/>
      <c r="O66" s="79"/>
      <c r="P66" s="79"/>
      <c r="Q66" s="79"/>
      <c r="R66" s="80"/>
    </row>
    <row r="67" spans="1:18">
      <c r="A67" s="115" t="s">
        <v>124</v>
      </c>
      <c r="B67" s="37" t="s">
        <v>274</v>
      </c>
      <c r="C67" s="30"/>
      <c r="D67" s="66" t="s">
        <v>277</v>
      </c>
      <c r="E67" s="236">
        <v>0</v>
      </c>
      <c r="F67" s="236">
        <v>0</v>
      </c>
      <c r="G67" s="91">
        <v>0</v>
      </c>
      <c r="H67" s="92">
        <v>0</v>
      </c>
      <c r="I67" s="92">
        <v>0</v>
      </c>
      <c r="J67" s="92">
        <v>0</v>
      </c>
      <c r="K67" s="92">
        <v>0</v>
      </c>
      <c r="L67" s="92">
        <v>0</v>
      </c>
      <c r="M67" s="92">
        <v>0</v>
      </c>
      <c r="N67" s="92">
        <v>0</v>
      </c>
      <c r="O67" s="301">
        <v>0</v>
      </c>
      <c r="P67" s="301">
        <v>20</v>
      </c>
      <c r="Q67" s="301">
        <v>30</v>
      </c>
      <c r="R67" s="301">
        <v>30</v>
      </c>
    </row>
    <row r="68" spans="1:18">
      <c r="A68" s="115" t="s">
        <v>125</v>
      </c>
      <c r="B68" s="37" t="s">
        <v>275</v>
      </c>
      <c r="C68" s="30"/>
      <c r="D68" s="66" t="s">
        <v>278</v>
      </c>
      <c r="E68" s="236">
        <v>0</v>
      </c>
      <c r="F68" s="236">
        <v>0</v>
      </c>
      <c r="G68" s="92">
        <v>0</v>
      </c>
      <c r="H68" s="92">
        <v>0</v>
      </c>
      <c r="I68" s="92">
        <v>0</v>
      </c>
      <c r="J68" s="92">
        <v>0</v>
      </c>
      <c r="K68" s="92">
        <v>0</v>
      </c>
      <c r="L68" s="92">
        <v>25</v>
      </c>
      <c r="M68" s="92">
        <v>25</v>
      </c>
      <c r="N68" s="92">
        <v>25</v>
      </c>
      <c r="O68" s="301">
        <v>25</v>
      </c>
      <c r="P68" s="301">
        <v>25</v>
      </c>
      <c r="Q68" s="301">
        <v>50</v>
      </c>
      <c r="R68" s="301">
        <v>50</v>
      </c>
    </row>
    <row r="69" spans="1:18">
      <c r="A69" s="115" t="s">
        <v>126</v>
      </c>
      <c r="B69" s="37" t="s">
        <v>276</v>
      </c>
      <c r="C69" s="30"/>
      <c r="D69" s="66" t="s">
        <v>270</v>
      </c>
      <c r="E69" s="237">
        <v>0</v>
      </c>
      <c r="F69" s="237">
        <v>0</v>
      </c>
      <c r="G69" s="92">
        <v>0</v>
      </c>
      <c r="H69" s="92">
        <v>0</v>
      </c>
      <c r="I69" s="92">
        <v>0</v>
      </c>
      <c r="J69" s="92">
        <v>0</v>
      </c>
      <c r="K69" s="92">
        <v>0</v>
      </c>
      <c r="L69" s="92">
        <v>0</v>
      </c>
      <c r="M69" s="92">
        <v>0</v>
      </c>
      <c r="N69" s="92">
        <v>10</v>
      </c>
      <c r="O69" s="301">
        <v>10</v>
      </c>
      <c r="P69" s="301">
        <v>10</v>
      </c>
      <c r="Q69" s="301">
        <v>10</v>
      </c>
      <c r="R69" s="301">
        <v>20</v>
      </c>
    </row>
    <row r="70" spans="1:18" ht="31.5">
      <c r="A70" s="115" t="s">
        <v>127</v>
      </c>
      <c r="B70" s="37" t="s">
        <v>279</v>
      </c>
      <c r="C70" s="30"/>
      <c r="D70" s="66" t="s">
        <v>261</v>
      </c>
      <c r="E70" s="237">
        <v>0</v>
      </c>
      <c r="F70" s="237">
        <v>0</v>
      </c>
      <c r="G70" s="92">
        <v>0</v>
      </c>
      <c r="H70" s="92">
        <v>0</v>
      </c>
      <c r="I70" s="92">
        <v>0</v>
      </c>
      <c r="J70" s="92">
        <v>0</v>
      </c>
      <c r="K70" s="92">
        <v>0</v>
      </c>
      <c r="L70" s="92">
        <v>0</v>
      </c>
      <c r="M70" s="92">
        <v>0</v>
      </c>
      <c r="N70" s="92">
        <v>0</v>
      </c>
      <c r="O70" s="301">
        <v>20</v>
      </c>
      <c r="P70" s="301">
        <v>20</v>
      </c>
      <c r="Q70" s="301">
        <v>20</v>
      </c>
      <c r="R70" s="301">
        <v>20</v>
      </c>
    </row>
    <row r="71" spans="1:18">
      <c r="A71" s="115">
        <v>15</v>
      </c>
      <c r="B71" s="34" t="s">
        <v>72</v>
      </c>
      <c r="C71" s="33"/>
      <c r="D71" s="62"/>
      <c r="E71" s="238"/>
      <c r="F71" s="238"/>
      <c r="G71" s="50">
        <f t="shared" ref="G71:R71" si="7">SUM(G67:G70)</f>
        <v>0</v>
      </c>
      <c r="H71" s="50">
        <f t="shared" si="7"/>
        <v>0</v>
      </c>
      <c r="I71" s="50">
        <f t="shared" si="7"/>
        <v>0</v>
      </c>
      <c r="J71" s="50">
        <f t="shared" si="7"/>
        <v>0</v>
      </c>
      <c r="K71" s="50">
        <f t="shared" si="7"/>
        <v>0</v>
      </c>
      <c r="L71" s="50">
        <f t="shared" si="7"/>
        <v>25</v>
      </c>
      <c r="M71" s="50">
        <f t="shared" si="7"/>
        <v>25</v>
      </c>
      <c r="N71" s="50">
        <f t="shared" si="7"/>
        <v>35</v>
      </c>
      <c r="O71" s="50">
        <f t="shared" si="7"/>
        <v>55</v>
      </c>
      <c r="P71" s="50">
        <f t="shared" si="7"/>
        <v>75</v>
      </c>
      <c r="Q71" s="50">
        <f t="shared" si="7"/>
        <v>110</v>
      </c>
      <c r="R71" s="50">
        <f t="shared" si="7"/>
        <v>120</v>
      </c>
    </row>
    <row r="72" spans="1:18">
      <c r="A72" s="115"/>
      <c r="B72" s="138"/>
      <c r="C72" s="136"/>
      <c r="D72" s="137"/>
      <c r="E72" s="83"/>
      <c r="F72" s="83"/>
      <c r="G72" s="83"/>
      <c r="H72" s="83"/>
      <c r="I72" s="83"/>
      <c r="J72" s="83"/>
      <c r="K72" s="83"/>
      <c r="L72" s="83"/>
      <c r="M72" s="83"/>
      <c r="N72" s="83"/>
      <c r="O72" s="83"/>
      <c r="P72" s="83"/>
      <c r="Q72" s="83"/>
      <c r="R72" s="139"/>
    </row>
    <row r="73" spans="1:18" ht="15" customHeight="1">
      <c r="A73" s="115">
        <v>16</v>
      </c>
      <c r="B73" s="35" t="s">
        <v>140</v>
      </c>
      <c r="C73" s="36"/>
      <c r="D73" s="60"/>
      <c r="E73" s="239"/>
      <c r="F73" s="239"/>
      <c r="G73" s="61">
        <f t="shared" ref="G73:R73" si="8">G71+G63</f>
        <v>0</v>
      </c>
      <c r="H73" s="61">
        <f t="shared" si="8"/>
        <v>0</v>
      </c>
      <c r="I73" s="61">
        <f t="shared" si="8"/>
        <v>0</v>
      </c>
      <c r="J73" s="61">
        <f t="shared" si="8"/>
        <v>0</v>
      </c>
      <c r="K73" s="61">
        <f t="shared" si="8"/>
        <v>0</v>
      </c>
      <c r="L73" s="61">
        <f t="shared" si="8"/>
        <v>25</v>
      </c>
      <c r="M73" s="61">
        <f t="shared" si="8"/>
        <v>25</v>
      </c>
      <c r="N73" s="61">
        <f t="shared" si="8"/>
        <v>35</v>
      </c>
      <c r="O73" s="61">
        <f t="shared" si="8"/>
        <v>55</v>
      </c>
      <c r="P73" s="61">
        <f t="shared" si="8"/>
        <v>75</v>
      </c>
      <c r="Q73" s="61">
        <f t="shared" si="8"/>
        <v>110</v>
      </c>
      <c r="R73" s="61">
        <f t="shared" si="8"/>
        <v>120</v>
      </c>
    </row>
    <row r="74" spans="1:18">
      <c r="A74" s="115"/>
      <c r="B74" s="22"/>
      <c r="D74" s="16"/>
      <c r="E74" s="16"/>
      <c r="F74" s="16"/>
      <c r="G74" s="57"/>
      <c r="H74" s="57"/>
      <c r="I74" s="57"/>
      <c r="J74" s="57"/>
      <c r="K74" s="57"/>
      <c r="L74" s="57"/>
      <c r="M74" s="57"/>
      <c r="N74" s="57"/>
      <c r="O74" s="57"/>
      <c r="P74" s="57"/>
      <c r="Q74" s="57"/>
      <c r="R74" s="57"/>
    </row>
    <row r="75" spans="1:18" ht="18.75">
      <c r="A75" s="115"/>
      <c r="B75" s="249" t="s">
        <v>44</v>
      </c>
      <c r="D75" s="16"/>
      <c r="E75" s="16"/>
      <c r="F75" s="16"/>
      <c r="G75" s="57"/>
      <c r="H75" s="57"/>
      <c r="I75" s="57"/>
      <c r="J75" s="57"/>
      <c r="K75" s="57"/>
      <c r="L75" s="57"/>
      <c r="M75" s="57"/>
      <c r="N75" s="57"/>
      <c r="O75" s="57"/>
      <c r="P75" s="57"/>
      <c r="Q75" s="57"/>
      <c r="R75" s="57"/>
    </row>
    <row r="76" spans="1:18">
      <c r="A76" s="115"/>
      <c r="B76" s="1"/>
      <c r="D76" s="16"/>
      <c r="E76" s="47" t="s">
        <v>108</v>
      </c>
      <c r="F76" s="47" t="s">
        <v>63</v>
      </c>
      <c r="G76" s="47" t="s">
        <v>1</v>
      </c>
      <c r="H76" s="47" t="s">
        <v>2</v>
      </c>
      <c r="I76" s="47" t="s">
        <v>17</v>
      </c>
      <c r="J76" s="47" t="s">
        <v>18</v>
      </c>
      <c r="K76" s="47" t="s">
        <v>20</v>
      </c>
      <c r="L76" s="47" t="s">
        <v>21</v>
      </c>
      <c r="M76" s="47" t="s">
        <v>24</v>
      </c>
      <c r="N76" s="47" t="s">
        <v>25</v>
      </c>
      <c r="O76" s="47" t="s">
        <v>27</v>
      </c>
      <c r="P76" s="47" t="s">
        <v>28</v>
      </c>
      <c r="Q76" s="47" t="s">
        <v>29</v>
      </c>
      <c r="R76" s="47" t="s">
        <v>30</v>
      </c>
    </row>
    <row r="77" spans="1:18">
      <c r="A77" s="115">
        <v>17</v>
      </c>
      <c r="B77" s="34" t="s">
        <v>150</v>
      </c>
      <c r="C77" s="30"/>
      <c r="D77" s="66"/>
      <c r="E77" s="61">
        <f>E21</f>
        <v>408.25</v>
      </c>
      <c r="F77" s="61">
        <f>F21</f>
        <v>389.85</v>
      </c>
      <c r="G77" s="61">
        <f>G21</f>
        <v>382.95</v>
      </c>
      <c r="H77" s="61">
        <f>H21</f>
        <v>394.45</v>
      </c>
      <c r="I77" s="61">
        <f>I21</f>
        <v>397.9</v>
      </c>
      <c r="J77" s="61">
        <f>J21</f>
        <v>395.24349999999998</v>
      </c>
      <c r="K77" s="61">
        <f>K21</f>
        <v>385.68344098243153</v>
      </c>
      <c r="L77" s="61">
        <f>L21</f>
        <v>386.42710760843755</v>
      </c>
      <c r="M77" s="61">
        <f>M21</f>
        <v>393.67470237140117</v>
      </c>
      <c r="N77" s="61">
        <f>N21</f>
        <v>393.45985705020638</v>
      </c>
      <c r="O77" s="61">
        <f>O21</f>
        <v>399.9705268108878</v>
      </c>
      <c r="P77" s="61">
        <f>P21</f>
        <v>402.97957559714206</v>
      </c>
      <c r="Q77" s="61">
        <f>Q21</f>
        <v>407.11011763794363</v>
      </c>
      <c r="R77" s="61">
        <f>R21</f>
        <v>410.00682943436044</v>
      </c>
    </row>
    <row r="78" spans="1:18" ht="31.5">
      <c r="A78" s="115">
        <v>18</v>
      </c>
      <c r="B78" s="34" t="s">
        <v>142</v>
      </c>
      <c r="C78" s="30"/>
      <c r="D78" s="66"/>
      <c r="E78" s="61">
        <f>E57</f>
        <v>281.34690000000001</v>
      </c>
      <c r="F78" s="61">
        <f>F57</f>
        <v>361.8159</v>
      </c>
      <c r="G78" s="61">
        <f>G57</f>
        <v>344.07299999999998</v>
      </c>
      <c r="H78" s="61">
        <f>H57</f>
        <v>336.97099999999995</v>
      </c>
      <c r="I78" s="61">
        <f>I57</f>
        <v>317.6035</v>
      </c>
      <c r="J78" s="61">
        <f>J57</f>
        <v>327.42630000000003</v>
      </c>
      <c r="K78" s="61">
        <f>K57</f>
        <v>335.06</v>
      </c>
      <c r="L78" s="61">
        <f>L57</f>
        <v>335.06</v>
      </c>
      <c r="M78" s="61">
        <f>M57</f>
        <v>332.94806000000005</v>
      </c>
      <c r="N78" s="61">
        <f>N57</f>
        <v>333.98</v>
      </c>
      <c r="O78" s="61">
        <f>O57</f>
        <v>315.98</v>
      </c>
      <c r="P78" s="61">
        <f>P57</f>
        <v>315.98</v>
      </c>
      <c r="Q78" s="61">
        <f>Q57</f>
        <v>315.98</v>
      </c>
      <c r="R78" s="61">
        <f>R57</f>
        <v>315.98</v>
      </c>
    </row>
    <row r="79" spans="1:18">
      <c r="A79" s="115">
        <v>19</v>
      </c>
      <c r="B79" s="38" t="s">
        <v>182</v>
      </c>
      <c r="C79" s="30"/>
      <c r="D79" s="66"/>
      <c r="E79" s="61">
        <f>E78-E77</f>
        <v>-126.90309999999999</v>
      </c>
      <c r="F79" s="61">
        <f>F78-F77</f>
        <v>-28.034100000000024</v>
      </c>
      <c r="G79" s="61">
        <f t="shared" ref="G79:R79" si="9">G78-G77</f>
        <v>-38.87700000000001</v>
      </c>
      <c r="H79" s="61">
        <f t="shared" si="9"/>
        <v>-57.479000000000042</v>
      </c>
      <c r="I79" s="61">
        <f t="shared" si="9"/>
        <v>-80.29649999999998</v>
      </c>
      <c r="J79" s="61">
        <f t="shared" si="9"/>
        <v>-67.817199999999957</v>
      </c>
      <c r="K79" s="61">
        <f t="shared" si="9"/>
        <v>-50.623440982431532</v>
      </c>
      <c r="L79" s="61">
        <f t="shared" si="9"/>
        <v>-51.36710760843755</v>
      </c>
      <c r="M79" s="61">
        <f t="shared" si="9"/>
        <v>-60.726642371401113</v>
      </c>
      <c r="N79" s="61">
        <f t="shared" si="9"/>
        <v>-59.479857050206363</v>
      </c>
      <c r="O79" s="61">
        <f t="shared" si="9"/>
        <v>-83.990526810887786</v>
      </c>
      <c r="P79" s="61">
        <f t="shared" si="9"/>
        <v>-86.999575597142041</v>
      </c>
      <c r="Q79" s="61">
        <f t="shared" si="9"/>
        <v>-91.130117637943613</v>
      </c>
      <c r="R79" s="61">
        <f t="shared" si="9"/>
        <v>-94.026829434360423</v>
      </c>
    </row>
    <row r="80" spans="1:18" ht="31.5">
      <c r="A80" s="115">
        <v>20</v>
      </c>
      <c r="B80" s="34" t="s">
        <v>141</v>
      </c>
      <c r="C80" s="30"/>
      <c r="D80" s="66"/>
      <c r="E80" s="239"/>
      <c r="F80" s="239"/>
      <c r="G80" s="61">
        <f t="shared" ref="G80:R80" si="10">G73</f>
        <v>0</v>
      </c>
      <c r="H80" s="61">
        <f t="shared" si="10"/>
        <v>0</v>
      </c>
      <c r="I80" s="61">
        <f t="shared" si="10"/>
        <v>0</v>
      </c>
      <c r="J80" s="61">
        <f t="shared" si="10"/>
        <v>0</v>
      </c>
      <c r="K80" s="61">
        <f t="shared" si="10"/>
        <v>0</v>
      </c>
      <c r="L80" s="61">
        <f t="shared" si="10"/>
        <v>25</v>
      </c>
      <c r="M80" s="61">
        <f t="shared" si="10"/>
        <v>25</v>
      </c>
      <c r="N80" s="61">
        <f t="shared" si="10"/>
        <v>35</v>
      </c>
      <c r="O80" s="61">
        <f t="shared" si="10"/>
        <v>55</v>
      </c>
      <c r="P80" s="61">
        <f t="shared" si="10"/>
        <v>75</v>
      </c>
      <c r="Q80" s="61">
        <f t="shared" si="10"/>
        <v>110</v>
      </c>
      <c r="R80" s="61">
        <f t="shared" si="10"/>
        <v>120</v>
      </c>
    </row>
    <row r="81" spans="1:18" ht="35.25" customHeight="1">
      <c r="A81" s="115">
        <v>21</v>
      </c>
      <c r="B81" s="34" t="s">
        <v>202</v>
      </c>
      <c r="C81" s="30"/>
      <c r="D81" s="28"/>
      <c r="E81" s="61">
        <f>E80+E79</f>
        <v>-126.90309999999999</v>
      </c>
      <c r="F81" s="61">
        <f>F80+F79</f>
        <v>-28.034100000000024</v>
      </c>
      <c r="G81" s="61">
        <f t="shared" ref="G81:R81" si="11">G80+G79</f>
        <v>-38.87700000000001</v>
      </c>
      <c r="H81" s="61">
        <f t="shared" si="11"/>
        <v>-57.479000000000042</v>
      </c>
      <c r="I81" s="61">
        <f t="shared" si="11"/>
        <v>-80.29649999999998</v>
      </c>
      <c r="J81" s="61">
        <f t="shared" si="11"/>
        <v>-67.817199999999957</v>
      </c>
      <c r="K81" s="61">
        <f t="shared" si="11"/>
        <v>-50.623440982431532</v>
      </c>
      <c r="L81" s="61">
        <f t="shared" si="11"/>
        <v>-26.36710760843755</v>
      </c>
      <c r="M81" s="61">
        <f t="shared" si="11"/>
        <v>-35.726642371401113</v>
      </c>
      <c r="N81" s="61">
        <f t="shared" si="11"/>
        <v>-24.479857050206363</v>
      </c>
      <c r="O81" s="61">
        <f t="shared" si="11"/>
        <v>-28.990526810887786</v>
      </c>
      <c r="P81" s="61">
        <f t="shared" si="11"/>
        <v>-11.999575597142041</v>
      </c>
      <c r="Q81" s="61">
        <f t="shared" si="11"/>
        <v>18.869882362056387</v>
      </c>
      <c r="R81" s="61">
        <f t="shared" si="11"/>
        <v>25.973170565639577</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mergeCells count="1">
    <mergeCell ref="C13:D17"/>
  </mergeCells>
  <phoneticPr fontId="5" type="noConversion"/>
  <dataValidations count="1">
    <dataValidation type="list" allowBlank="1" showInputMessage="1" showErrorMessage="1" sqref="D62 E36:F36 D26:D27 D31:D36" xr:uid="{00000000-0002-0000-0200-000000000000}">
      <formula1>#REF!</formula1>
    </dataValidation>
  </dataValidations>
  <printOptions horizontalCentered="1" verticalCentered="1"/>
  <pageMargins left="0.25" right="0.25" top="0.75" bottom="0.75" header="0.3" footer="0.3"/>
  <pageSetup scale="38" pageOrder="overThenDown" orientation="portrait" r:id="rId5"/>
  <headerFooter alignWithMargins="0"/>
  <drawing r:id="rId6"/>
  <legacy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2"/>
    <pageSetUpPr fitToPage="1"/>
  </sheetPr>
  <dimension ref="A1:AC111"/>
  <sheetViews>
    <sheetView topLeftCell="A58" zoomScale="70" zoomScaleNormal="70" workbookViewId="0">
      <selection activeCell="P103" sqref="P103"/>
    </sheetView>
  </sheetViews>
  <sheetFormatPr defaultColWidth="9" defaultRowHeight="15.75"/>
  <cols>
    <col min="1" max="1" width="9" style="119"/>
    <col min="2" max="2" width="80" style="7" customWidth="1"/>
    <col min="3" max="3" width="16.875" style="7" customWidth="1"/>
    <col min="4" max="4" width="15" style="7" customWidth="1"/>
    <col min="5" max="5" width="13.75" style="3" bestFit="1" customWidth="1"/>
    <col min="6" max="9" width="10.25" style="3" bestFit="1" customWidth="1"/>
    <col min="10" max="10" width="14.375" style="3" customWidth="1"/>
    <col min="11" max="14" width="10.25" style="3" bestFit="1" customWidth="1"/>
    <col min="15" max="15" width="13.25" style="3" bestFit="1" customWidth="1"/>
    <col min="16" max="18" width="12.375" style="1" bestFit="1" customWidth="1"/>
    <col min="19" max="132" width="7.125" style="1" customWidth="1"/>
    <col min="133" max="16384" width="9" style="1"/>
  </cols>
  <sheetData>
    <row r="1" spans="1:18">
      <c r="B1" s="16" t="s">
        <v>22</v>
      </c>
      <c r="C1" s="16"/>
      <c r="O1" s="1"/>
    </row>
    <row r="2" spans="1:18">
      <c r="B2" s="16" t="s">
        <v>23</v>
      </c>
      <c r="C2" s="16"/>
      <c r="O2" s="1"/>
    </row>
    <row r="3" spans="1:18" s="2" customFormat="1">
      <c r="A3" s="119"/>
      <c r="B3" s="97" t="s">
        <v>178</v>
      </c>
      <c r="C3" s="17"/>
      <c r="D3" s="13"/>
    </row>
    <row r="4" spans="1:18" s="2" customFormat="1">
      <c r="A4" s="119"/>
      <c r="B4" s="21" t="s">
        <v>157</v>
      </c>
      <c r="C4" s="17"/>
      <c r="D4" s="12"/>
    </row>
    <row r="5" spans="1:18" s="2" customFormat="1">
      <c r="A5" s="119"/>
      <c r="B5" s="244" t="s">
        <v>161</v>
      </c>
      <c r="C5" s="17"/>
      <c r="D5" s="12"/>
    </row>
    <row r="6" spans="1:18" s="2" customFormat="1">
      <c r="A6" s="119"/>
      <c r="B6" s="12"/>
      <c r="D6" s="12"/>
    </row>
    <row r="7" spans="1:18" s="2" customFormat="1" ht="15.75" customHeight="1">
      <c r="A7" s="119"/>
      <c r="B7" s="118" t="s">
        <v>78</v>
      </c>
      <c r="C7" s="7"/>
      <c r="D7" s="7"/>
      <c r="E7" s="103" t="s">
        <v>65</v>
      </c>
      <c r="F7" s="8"/>
      <c r="G7" s="8"/>
      <c r="I7" s="4"/>
      <c r="J7" s="4"/>
      <c r="K7" s="4"/>
      <c r="L7" s="4"/>
      <c r="M7" s="4"/>
      <c r="N7" s="4"/>
      <c r="O7" s="4"/>
    </row>
    <row r="8" spans="1:18" s="2" customFormat="1">
      <c r="A8" s="119"/>
      <c r="B8" s="16"/>
      <c r="C8" s="9"/>
      <c r="D8" s="16"/>
      <c r="E8" s="39"/>
      <c r="F8" s="39"/>
      <c r="G8" s="39"/>
      <c r="H8" s="39"/>
      <c r="I8" s="39"/>
      <c r="J8" s="40" t="s">
        <v>3</v>
      </c>
      <c r="K8" s="41"/>
      <c r="L8" s="41"/>
      <c r="M8" s="41"/>
      <c r="N8" s="41"/>
      <c r="O8" s="42"/>
      <c r="P8" s="43"/>
      <c r="Q8" s="43"/>
      <c r="R8" s="43"/>
    </row>
    <row r="9" spans="1:18" s="2" customFormat="1">
      <c r="A9" s="119"/>
      <c r="B9" s="9"/>
      <c r="C9" s="9"/>
      <c r="D9" s="16"/>
      <c r="E9" s="334" t="s">
        <v>207</v>
      </c>
      <c r="F9" s="335"/>
      <c r="G9" s="103"/>
      <c r="H9" s="45"/>
      <c r="I9" s="45"/>
      <c r="J9" s="46"/>
      <c r="K9" s="42"/>
      <c r="L9" s="42"/>
      <c r="M9" s="42"/>
      <c r="N9" s="42"/>
      <c r="O9" s="42"/>
      <c r="P9" s="43"/>
      <c r="Q9" s="43"/>
      <c r="R9" s="43"/>
    </row>
    <row r="10" spans="1:18" s="5" customFormat="1" ht="18.75">
      <c r="A10" s="120"/>
      <c r="B10" s="247" t="s">
        <v>46</v>
      </c>
      <c r="C10" s="18"/>
      <c r="D10" s="18"/>
      <c r="E10" s="47" t="s">
        <v>108</v>
      </c>
      <c r="F10" s="252" t="s">
        <v>63</v>
      </c>
      <c r="G10" s="151" t="s">
        <v>1</v>
      </c>
      <c r="H10" s="47" t="s">
        <v>2</v>
      </c>
      <c r="I10" s="47" t="s">
        <v>17</v>
      </c>
      <c r="J10" s="47" t="s">
        <v>18</v>
      </c>
      <c r="K10" s="47" t="s">
        <v>20</v>
      </c>
      <c r="L10" s="47" t="s">
        <v>21</v>
      </c>
      <c r="M10" s="47" t="s">
        <v>24</v>
      </c>
      <c r="N10" s="47" t="s">
        <v>25</v>
      </c>
      <c r="O10" s="47" t="s">
        <v>27</v>
      </c>
      <c r="P10" s="47" t="s">
        <v>28</v>
      </c>
      <c r="Q10" s="47" t="s">
        <v>29</v>
      </c>
      <c r="R10" s="47" t="s">
        <v>30</v>
      </c>
    </row>
    <row r="11" spans="1:18" ht="17.25" customHeight="1">
      <c r="A11" s="17">
        <v>1</v>
      </c>
      <c r="B11" s="16" t="s">
        <v>105</v>
      </c>
      <c r="C11" s="16"/>
      <c r="D11" s="48"/>
      <c r="E11" s="321">
        <v>1206280.4526999989</v>
      </c>
      <c r="F11" s="322">
        <v>1157772.3028509964</v>
      </c>
      <c r="G11" s="323">
        <v>1139550.725500003</v>
      </c>
      <c r="H11" s="286">
        <v>1150654.5427124985</v>
      </c>
      <c r="I11" s="286">
        <v>1147628.1946649966</v>
      </c>
      <c r="J11" s="286">
        <v>1161135.1680749941</v>
      </c>
      <c r="K11" s="286">
        <v>1154732.4705334997</v>
      </c>
      <c r="L11" s="286">
        <v>1151625.6294784998</v>
      </c>
      <c r="M11" s="286">
        <v>1165984.7271044999</v>
      </c>
      <c r="N11" s="286">
        <v>1165929.4497430001</v>
      </c>
      <c r="O11" s="287">
        <v>1185043.3417455</v>
      </c>
      <c r="P11" s="287">
        <v>1189674.7864775001</v>
      </c>
      <c r="Q11" s="287">
        <v>1195917.81491</v>
      </c>
      <c r="R11" s="287">
        <v>1202234.589165</v>
      </c>
    </row>
    <row r="12" spans="1:18" ht="17.25" customHeight="1">
      <c r="A12" s="17">
        <v>2</v>
      </c>
      <c r="B12" s="16" t="s">
        <v>104</v>
      </c>
      <c r="C12" s="16"/>
      <c r="D12" s="48"/>
      <c r="E12" s="321">
        <v>43047.257999999914</v>
      </c>
      <c r="F12" s="322">
        <v>42085.185549000002</v>
      </c>
      <c r="G12" s="323">
        <v>43017</v>
      </c>
      <c r="H12" s="286">
        <v>42926.501487499998</v>
      </c>
      <c r="I12" s="286">
        <v>43108.735235</v>
      </c>
      <c r="J12" s="286">
        <v>43348.032925</v>
      </c>
      <c r="K12" s="286">
        <v>43642.115386499994</v>
      </c>
      <c r="L12" s="286">
        <v>43566.079711499995</v>
      </c>
      <c r="M12" s="286">
        <v>43497.078645499998</v>
      </c>
      <c r="N12" s="286">
        <v>43367.409677000003</v>
      </c>
      <c r="O12" s="287">
        <v>43269.029414499993</v>
      </c>
      <c r="P12" s="287">
        <v>43211.970832499996</v>
      </c>
      <c r="Q12" s="287">
        <v>43176.584609999998</v>
      </c>
      <c r="R12" s="287">
        <v>43057.241064999995</v>
      </c>
    </row>
    <row r="13" spans="1:18" ht="17.25" customHeight="1">
      <c r="A13" s="17">
        <v>3</v>
      </c>
      <c r="B13" s="16" t="s">
        <v>147</v>
      </c>
      <c r="C13" s="16"/>
      <c r="D13" s="48"/>
      <c r="E13" s="251"/>
      <c r="F13" s="253"/>
      <c r="G13" s="50"/>
      <c r="H13" s="50"/>
      <c r="I13" s="50"/>
      <c r="J13" s="50"/>
      <c r="K13" s="50"/>
      <c r="L13" s="50"/>
      <c r="M13" s="50"/>
      <c r="N13" s="50"/>
      <c r="O13" s="50"/>
      <c r="P13" s="50"/>
      <c r="Q13" s="50"/>
      <c r="R13" s="50"/>
    </row>
    <row r="14" spans="1:18" ht="17.25" customHeight="1">
      <c r="A14" s="17">
        <v>4</v>
      </c>
      <c r="B14" s="16" t="s">
        <v>208</v>
      </c>
      <c r="C14" s="16"/>
      <c r="D14" s="48"/>
      <c r="E14" s="140">
        <v>1157215</v>
      </c>
      <c r="F14" s="268">
        <v>1112202</v>
      </c>
      <c r="G14" s="266">
        <v>1091760</v>
      </c>
      <c r="H14" s="267">
        <v>1108458</v>
      </c>
      <c r="I14" s="267">
        <v>1107550</v>
      </c>
      <c r="J14" s="267">
        <v>1134457</v>
      </c>
      <c r="K14" s="267">
        <v>1153360</v>
      </c>
      <c r="L14" s="267">
        <v>1167150</v>
      </c>
      <c r="M14" s="267">
        <v>1112723.2612899998</v>
      </c>
      <c r="N14" s="267">
        <v>1112553.1106664001</v>
      </c>
      <c r="O14" s="267">
        <v>1130047.3814671999</v>
      </c>
      <c r="P14" s="267">
        <v>1134255.8167252</v>
      </c>
      <c r="Q14" s="267">
        <v>1139966.8475584001</v>
      </c>
      <c r="R14" s="267">
        <v>1145668.4838115999</v>
      </c>
    </row>
    <row r="15" spans="1:18" ht="17.25" customHeight="1">
      <c r="A15" s="17">
        <v>5</v>
      </c>
      <c r="B15" s="16" t="s">
        <v>148</v>
      </c>
      <c r="C15" s="16"/>
      <c r="D15" s="48"/>
      <c r="E15" s="140">
        <v>1249327.7106999988</v>
      </c>
      <c r="F15" s="254">
        <v>1199857.4883999964</v>
      </c>
      <c r="G15" s="88">
        <v>1182567.725500003</v>
      </c>
      <c r="H15" s="88">
        <v>1193581.0441999985</v>
      </c>
      <c r="I15" s="88">
        <v>1190736.9298999966</v>
      </c>
      <c r="J15" s="88">
        <v>1204483.2009999941</v>
      </c>
      <c r="K15" s="88">
        <v>1198374.5859199998</v>
      </c>
      <c r="L15" s="88">
        <v>1195191.7091899998</v>
      </c>
      <c r="M15" s="88">
        <v>1209481.8057499998</v>
      </c>
      <c r="N15" s="88">
        <v>1209296.8594200001</v>
      </c>
      <c r="O15" s="88">
        <v>1228312.3711599999</v>
      </c>
      <c r="P15" s="88">
        <v>1232886.75731</v>
      </c>
      <c r="Q15" s="88">
        <v>1239094.39952</v>
      </c>
      <c r="R15" s="88">
        <v>1245291.83023</v>
      </c>
    </row>
    <row r="16" spans="1:18" ht="17.25" customHeight="1">
      <c r="A16" s="17">
        <v>6</v>
      </c>
      <c r="B16" s="16" t="s">
        <v>42</v>
      </c>
      <c r="C16" s="19"/>
      <c r="D16" s="49"/>
      <c r="E16" s="140"/>
      <c r="F16" s="254"/>
      <c r="G16" s="88"/>
      <c r="H16" s="88"/>
      <c r="I16" s="88"/>
      <c r="J16" s="88"/>
      <c r="K16" s="88"/>
      <c r="L16" s="88"/>
      <c r="M16" s="88"/>
      <c r="N16" s="88"/>
      <c r="O16" s="88"/>
      <c r="P16" s="88"/>
      <c r="Q16" s="88"/>
      <c r="R16" s="88"/>
    </row>
    <row r="17" spans="1:18" ht="17.25" customHeight="1">
      <c r="A17" s="17">
        <v>7</v>
      </c>
      <c r="B17" s="22" t="s">
        <v>73</v>
      </c>
      <c r="C17" s="16"/>
      <c r="D17" s="48"/>
      <c r="E17" s="51">
        <f>E15+E16</f>
        <v>1249327.7106999988</v>
      </c>
      <c r="F17" s="255">
        <f>F15+F16</f>
        <v>1199857.4883999964</v>
      </c>
      <c r="G17" s="51">
        <f t="shared" ref="G17:R17" si="0">G15+G16</f>
        <v>1182567.725500003</v>
      </c>
      <c r="H17" s="51">
        <f t="shared" si="0"/>
        <v>1193581.0441999985</v>
      </c>
      <c r="I17" s="51">
        <f t="shared" si="0"/>
        <v>1190736.9298999966</v>
      </c>
      <c r="J17" s="51">
        <f t="shared" si="0"/>
        <v>1204483.2009999941</v>
      </c>
      <c r="K17" s="51">
        <f t="shared" si="0"/>
        <v>1198374.5859199998</v>
      </c>
      <c r="L17" s="51">
        <f t="shared" si="0"/>
        <v>1195191.7091899998</v>
      </c>
      <c r="M17" s="51">
        <f t="shared" si="0"/>
        <v>1209481.8057499998</v>
      </c>
      <c r="N17" s="51">
        <f t="shared" si="0"/>
        <v>1209296.8594200001</v>
      </c>
      <c r="O17" s="51">
        <f t="shared" si="0"/>
        <v>1228312.3711599999</v>
      </c>
      <c r="P17" s="51">
        <f t="shared" si="0"/>
        <v>1232886.75731</v>
      </c>
      <c r="Q17" s="51">
        <f t="shared" si="0"/>
        <v>1239094.39952</v>
      </c>
      <c r="R17" s="51">
        <f t="shared" si="0"/>
        <v>1245291.83023</v>
      </c>
    </row>
    <row r="18" spans="1:18" ht="17.25" customHeight="1">
      <c r="A18" s="17"/>
      <c r="C18" s="16"/>
      <c r="D18" s="16"/>
      <c r="E18" s="180"/>
      <c r="F18" s="256"/>
      <c r="G18" s="181"/>
      <c r="H18" s="181"/>
      <c r="I18" s="181"/>
      <c r="J18" s="181"/>
      <c r="K18" s="181"/>
      <c r="L18" s="181"/>
      <c r="M18" s="181"/>
      <c r="N18" s="181"/>
      <c r="O18" s="159"/>
      <c r="P18" s="159"/>
      <c r="Q18" s="159"/>
      <c r="R18" s="160"/>
    </row>
    <row r="19" spans="1:18" ht="17.25" customHeight="1">
      <c r="A19" s="17">
        <v>8</v>
      </c>
      <c r="B19" s="16" t="s">
        <v>41</v>
      </c>
      <c r="C19" s="16"/>
      <c r="D19" s="48"/>
      <c r="E19" s="178">
        <v>23299.999999999996</v>
      </c>
      <c r="F19" s="257">
        <v>30107</v>
      </c>
      <c r="G19" s="179">
        <v>43309.440000000002</v>
      </c>
      <c r="H19" s="179">
        <v>51140.880000000012</v>
      </c>
      <c r="I19" s="179">
        <v>70780.800000000003</v>
      </c>
      <c r="J19" s="179">
        <v>80872.319999999992</v>
      </c>
      <c r="K19" s="179">
        <v>94870.8</v>
      </c>
      <c r="L19" s="179">
        <v>103297.92000000001</v>
      </c>
      <c r="M19" s="179">
        <v>111164.40000000001</v>
      </c>
      <c r="N19" s="179">
        <v>118505.28</v>
      </c>
      <c r="O19" s="315">
        <v>125373.12000000001</v>
      </c>
      <c r="P19" s="315">
        <v>131767.92000000001</v>
      </c>
      <c r="Q19" s="315">
        <v>137759.75999999998</v>
      </c>
      <c r="R19" s="315">
        <v>143366.16</v>
      </c>
    </row>
    <row r="20" spans="1:18" ht="17.25" customHeight="1">
      <c r="A20" s="17">
        <v>9</v>
      </c>
      <c r="B20" s="16" t="s">
        <v>102</v>
      </c>
      <c r="C20" s="16"/>
      <c r="D20" s="48"/>
      <c r="E20" s="148">
        <v>3127</v>
      </c>
      <c r="F20" s="258">
        <v>4051</v>
      </c>
      <c r="G20" s="102">
        <v>5042</v>
      </c>
      <c r="H20" s="102">
        <v>6094</v>
      </c>
      <c r="I20" s="102">
        <v>7184</v>
      </c>
      <c r="J20" s="102">
        <v>8302</v>
      </c>
      <c r="K20" s="102">
        <v>9439</v>
      </c>
      <c r="L20" s="102">
        <v>10583</v>
      </c>
      <c r="M20" s="102">
        <v>11732</v>
      </c>
      <c r="N20" s="102">
        <v>12878</v>
      </c>
      <c r="O20" s="314">
        <v>14023</v>
      </c>
      <c r="P20" s="314">
        <v>15163</v>
      </c>
      <c r="Q20" s="314">
        <v>16300</v>
      </c>
      <c r="R20" s="314">
        <v>17432</v>
      </c>
    </row>
    <row r="21" spans="1:18" ht="17.25" customHeight="1">
      <c r="A21" s="17">
        <v>10</v>
      </c>
      <c r="B21" s="281" t="s">
        <v>242</v>
      </c>
      <c r="C21" s="16"/>
      <c r="D21" s="16"/>
      <c r="E21" s="205"/>
      <c r="F21" s="259"/>
      <c r="G21" s="91"/>
      <c r="H21" s="92"/>
      <c r="I21" s="92"/>
      <c r="J21" s="92"/>
      <c r="K21" s="92"/>
      <c r="L21" s="92"/>
      <c r="M21" s="92"/>
      <c r="N21" s="92"/>
      <c r="O21" s="90"/>
      <c r="P21" s="90"/>
      <c r="Q21" s="90"/>
      <c r="R21" s="90"/>
    </row>
    <row r="22" spans="1:18" ht="17.25" customHeight="1">
      <c r="A22" s="17">
        <v>11</v>
      </c>
      <c r="B22" s="281" t="s">
        <v>243</v>
      </c>
      <c r="C22" s="16"/>
      <c r="D22" s="16"/>
      <c r="E22" s="205"/>
      <c r="F22" s="259"/>
      <c r="G22" s="91"/>
      <c r="H22" s="92"/>
      <c r="I22" s="92"/>
      <c r="J22" s="92"/>
      <c r="K22" s="92"/>
      <c r="L22" s="92"/>
      <c r="M22" s="92"/>
      <c r="N22" s="92"/>
      <c r="O22" s="90"/>
      <c r="P22" s="90"/>
      <c r="Q22" s="90"/>
      <c r="R22" s="90"/>
    </row>
    <row r="23" spans="1:18">
      <c r="A23" s="121"/>
      <c r="B23" s="24"/>
      <c r="C23" s="24"/>
      <c r="D23" s="122"/>
      <c r="E23" s="123"/>
      <c r="F23" s="123"/>
      <c r="G23" s="123"/>
      <c r="H23" s="123"/>
      <c r="I23" s="123"/>
      <c r="J23" s="123"/>
      <c r="K23" s="123"/>
      <c r="L23" s="123"/>
      <c r="M23" s="123"/>
      <c r="N23" s="123"/>
      <c r="O23" s="124"/>
      <c r="P23" s="124"/>
      <c r="Q23" s="124"/>
      <c r="R23" s="125"/>
    </row>
    <row r="24" spans="1:18" ht="18.75" customHeight="1">
      <c r="B24" s="247" t="s">
        <v>192</v>
      </c>
      <c r="C24" s="18"/>
      <c r="D24" s="17"/>
      <c r="E24" s="56"/>
      <c r="F24" s="56"/>
      <c r="G24" s="56"/>
      <c r="H24" s="56"/>
      <c r="I24" s="56"/>
      <c r="J24" s="56"/>
      <c r="K24" s="56"/>
      <c r="L24" s="56"/>
      <c r="M24" s="56"/>
      <c r="N24" s="56"/>
      <c r="O24" s="56"/>
      <c r="P24" s="56"/>
      <c r="Q24" s="56"/>
      <c r="R24" s="56"/>
    </row>
    <row r="25" spans="1:18" ht="15.75" customHeight="1">
      <c r="A25" s="115"/>
      <c r="B25" s="22" t="s">
        <v>191</v>
      </c>
      <c r="C25" s="26"/>
      <c r="D25" s="22"/>
      <c r="E25" s="57"/>
      <c r="F25" s="57"/>
      <c r="G25" s="57"/>
      <c r="H25" s="57"/>
      <c r="I25" s="57"/>
      <c r="J25" s="57"/>
      <c r="K25" s="57"/>
      <c r="L25" s="57"/>
      <c r="M25" s="57"/>
      <c r="N25" s="57"/>
      <c r="O25" s="58"/>
      <c r="P25" s="58"/>
      <c r="Q25" s="58"/>
      <c r="R25" s="58"/>
    </row>
    <row r="26" spans="1:18">
      <c r="A26" s="115"/>
      <c r="B26" s="16" t="s">
        <v>43</v>
      </c>
      <c r="D26" s="17"/>
      <c r="E26" s="47" t="s">
        <v>108</v>
      </c>
      <c r="F26" s="47" t="s">
        <v>63</v>
      </c>
      <c r="G26" s="47" t="s">
        <v>1</v>
      </c>
      <c r="H26" s="47" t="s">
        <v>2</v>
      </c>
      <c r="I26" s="47" t="s">
        <v>17</v>
      </c>
      <c r="J26" s="47" t="s">
        <v>18</v>
      </c>
      <c r="K26" s="47" t="s">
        <v>20</v>
      </c>
      <c r="L26" s="47" t="s">
        <v>21</v>
      </c>
      <c r="M26" s="47" t="s">
        <v>24</v>
      </c>
      <c r="N26" s="47" t="s">
        <v>25</v>
      </c>
      <c r="O26" s="47" t="s">
        <v>27</v>
      </c>
      <c r="P26" s="47" t="s">
        <v>28</v>
      </c>
      <c r="Q26" s="47" t="s">
        <v>29</v>
      </c>
      <c r="R26" s="47" t="s">
        <v>30</v>
      </c>
    </row>
    <row r="27" spans="1:18">
      <c r="A27" s="115" t="s">
        <v>112</v>
      </c>
      <c r="B27" s="10" t="s">
        <v>254</v>
      </c>
      <c r="C27" s="30"/>
      <c r="D27" s="60" t="s">
        <v>255</v>
      </c>
      <c r="E27" s="141">
        <v>24707.243999999992</v>
      </c>
      <c r="F27" s="141">
        <v>251337.46500000003</v>
      </c>
      <c r="G27" s="92">
        <v>292469.35500000027</v>
      </c>
      <c r="H27" s="92">
        <v>307853.0379999993</v>
      </c>
      <c r="I27" s="92">
        <v>511648.98600000062</v>
      </c>
      <c r="J27" s="92">
        <v>115049.69600000013</v>
      </c>
      <c r="K27" s="92">
        <v>461365</v>
      </c>
      <c r="L27" s="92">
        <v>328358</v>
      </c>
      <c r="M27" s="92">
        <v>269781</v>
      </c>
      <c r="N27" s="92">
        <v>200230</v>
      </c>
      <c r="O27" s="301">
        <v>175826</v>
      </c>
      <c r="P27" s="301">
        <v>160334</v>
      </c>
      <c r="Q27" s="301">
        <v>169031</v>
      </c>
      <c r="R27" s="301">
        <v>159755</v>
      </c>
    </row>
    <row r="28" spans="1:18">
      <c r="A28" s="115" t="s">
        <v>113</v>
      </c>
      <c r="B28" s="10" t="s">
        <v>256</v>
      </c>
      <c r="C28" s="30"/>
      <c r="D28" s="60" t="s">
        <v>255</v>
      </c>
      <c r="E28" s="141">
        <v>1437.9314999999999</v>
      </c>
      <c r="F28" s="141">
        <v>2980.6462999999994</v>
      </c>
      <c r="G28" s="92">
        <v>1647.5754000000002</v>
      </c>
      <c r="H28" s="92">
        <v>2504.9686999999985</v>
      </c>
      <c r="I28" s="92">
        <v>10437.851000000002</v>
      </c>
      <c r="J28" s="92">
        <v>306.733</v>
      </c>
      <c r="K28" s="92">
        <v>8656</v>
      </c>
      <c r="L28" s="92">
        <v>5500</v>
      </c>
      <c r="M28" s="92">
        <v>4778</v>
      </c>
      <c r="N28" s="92">
        <v>3267</v>
      </c>
      <c r="O28" s="301">
        <v>2846</v>
      </c>
      <c r="P28" s="301">
        <v>2598</v>
      </c>
      <c r="Q28" s="301">
        <v>2946</v>
      </c>
      <c r="R28" s="301">
        <v>2777</v>
      </c>
    </row>
    <row r="29" spans="1:18">
      <c r="A29" s="115"/>
      <c r="D29" s="16"/>
      <c r="E29" s="69"/>
      <c r="F29" s="70"/>
      <c r="G29" s="70"/>
      <c r="H29" s="70"/>
      <c r="I29" s="70"/>
      <c r="J29" s="70"/>
      <c r="K29" s="70"/>
      <c r="L29" s="70"/>
      <c r="M29" s="70"/>
      <c r="N29" s="70"/>
      <c r="O29" s="71"/>
      <c r="P29" s="71"/>
      <c r="Q29" s="71"/>
      <c r="R29" s="72"/>
    </row>
    <row r="30" spans="1:18">
      <c r="A30" s="115"/>
      <c r="B30" s="22" t="s">
        <v>189</v>
      </c>
      <c r="C30" s="26"/>
      <c r="D30" s="22"/>
      <c r="E30" s="82"/>
      <c r="F30" s="83"/>
      <c r="G30" s="83"/>
      <c r="H30" s="83"/>
      <c r="I30" s="83"/>
      <c r="J30" s="83"/>
      <c r="K30" s="83"/>
      <c r="L30" s="83"/>
      <c r="M30" s="83"/>
      <c r="N30" s="83"/>
      <c r="O30" s="75"/>
      <c r="P30" s="75"/>
      <c r="Q30" s="75"/>
      <c r="R30" s="76"/>
    </row>
    <row r="31" spans="1:18">
      <c r="A31" s="115"/>
      <c r="B31" s="16" t="s">
        <v>36</v>
      </c>
      <c r="D31" s="17"/>
      <c r="E31" s="84"/>
      <c r="F31" s="85"/>
      <c r="G31" s="85"/>
      <c r="H31" s="85"/>
      <c r="I31" s="85"/>
      <c r="J31" s="85"/>
      <c r="K31" s="85"/>
      <c r="L31" s="85"/>
      <c r="M31" s="85"/>
      <c r="N31" s="85"/>
      <c r="O31" s="79"/>
      <c r="P31" s="79"/>
      <c r="Q31" s="79"/>
      <c r="R31" s="80"/>
    </row>
    <row r="32" spans="1:18">
      <c r="A32" s="115" t="s">
        <v>119</v>
      </c>
      <c r="B32" s="10" t="s">
        <v>257</v>
      </c>
      <c r="C32" s="30"/>
      <c r="D32" s="60" t="s">
        <v>258</v>
      </c>
      <c r="E32" s="205">
        <v>221773</v>
      </c>
      <c r="F32" s="302">
        <v>109916</v>
      </c>
      <c r="G32" s="303">
        <v>186999.15</v>
      </c>
      <c r="H32" s="303">
        <v>135502.57499999998</v>
      </c>
      <c r="I32" s="303">
        <v>81016.649999999994</v>
      </c>
      <c r="J32" s="303">
        <v>36470.85</v>
      </c>
      <c r="K32" s="303">
        <v>96039.368166999979</v>
      </c>
      <c r="L32" s="303">
        <v>132125.44247100002</v>
      </c>
      <c r="M32" s="303">
        <v>155986.93535989997</v>
      </c>
      <c r="N32" s="303">
        <v>155986.93535989997</v>
      </c>
      <c r="O32" s="305">
        <v>155986.93535989997</v>
      </c>
      <c r="P32" s="305">
        <v>155986.93535989997</v>
      </c>
      <c r="Q32" s="305">
        <v>155986.93535989997</v>
      </c>
      <c r="R32" s="305">
        <v>155986.93535989997</v>
      </c>
    </row>
    <row r="33" spans="1:29">
      <c r="A33" s="115" t="s">
        <v>120</v>
      </c>
      <c r="B33" s="296" t="s">
        <v>263</v>
      </c>
      <c r="C33" s="128"/>
      <c r="D33" s="128" t="s">
        <v>258</v>
      </c>
      <c r="E33" s="205">
        <v>126109.07520000121</v>
      </c>
      <c r="F33" s="205">
        <v>45298.974300001079</v>
      </c>
      <c r="G33" s="92">
        <v>112747.3666999992</v>
      </c>
      <c r="H33" s="92">
        <v>37034.931200000683</v>
      </c>
      <c r="I33" s="92">
        <v>22517.672200000397</v>
      </c>
      <c r="J33" s="92">
        <v>31873.568300001338</v>
      </c>
      <c r="K33" s="92">
        <v>15700.174271319598</v>
      </c>
      <c r="L33" s="92">
        <v>63313.139592537598</v>
      </c>
      <c r="M33" s="92">
        <v>63313.139592537598</v>
      </c>
      <c r="N33" s="92">
        <v>63313.139592537598</v>
      </c>
      <c r="O33" s="301">
        <v>63313.139592537598</v>
      </c>
      <c r="P33" s="301">
        <v>63313.139592537598</v>
      </c>
      <c r="Q33" s="301">
        <v>63313.139592537598</v>
      </c>
      <c r="R33" s="301">
        <v>63313.139592537598</v>
      </c>
    </row>
    <row r="34" spans="1:29">
      <c r="A34" s="115" t="s">
        <v>132</v>
      </c>
      <c r="B34" s="10" t="s">
        <v>265</v>
      </c>
      <c r="C34" s="30"/>
      <c r="D34" s="30" t="s">
        <v>258</v>
      </c>
      <c r="E34" s="205">
        <v>0</v>
      </c>
      <c r="F34" s="205">
        <v>0</v>
      </c>
      <c r="G34" s="92">
        <v>0</v>
      </c>
      <c r="H34" s="92">
        <v>0</v>
      </c>
      <c r="I34" s="92">
        <v>575.01770000000022</v>
      </c>
      <c r="J34" s="92">
        <v>15713.483699999973</v>
      </c>
      <c r="K34" s="92">
        <v>16846.323400887461</v>
      </c>
      <c r="L34" s="92">
        <v>16830.729229214401</v>
      </c>
      <c r="M34" s="92">
        <v>16792.361625642257</v>
      </c>
      <c r="N34" s="92">
        <v>16799.870844399931</v>
      </c>
      <c r="O34" s="301">
        <v>16850.724138830286</v>
      </c>
      <c r="P34" s="301">
        <v>16923.655629851841</v>
      </c>
      <c r="Q34" s="301">
        <v>16828.092463428882</v>
      </c>
      <c r="R34" s="301">
        <v>16793.5513150226</v>
      </c>
      <c r="S34" s="300"/>
      <c r="T34" s="297"/>
      <c r="U34" s="298"/>
      <c r="V34" s="3"/>
      <c r="W34" s="3"/>
      <c r="X34" s="3"/>
      <c r="Y34" s="3"/>
      <c r="Z34" s="3"/>
      <c r="AA34" s="3"/>
      <c r="AB34" s="3"/>
      <c r="AC34" s="3"/>
    </row>
    <row r="35" spans="1:29">
      <c r="A35" s="115" t="s">
        <v>133</v>
      </c>
      <c r="B35" s="10" t="s">
        <v>266</v>
      </c>
      <c r="C35" s="30"/>
      <c r="D35" s="30" t="s">
        <v>258</v>
      </c>
      <c r="E35" s="205">
        <v>0</v>
      </c>
      <c r="F35" s="205">
        <v>0</v>
      </c>
      <c r="G35" s="92">
        <v>0</v>
      </c>
      <c r="H35" s="92">
        <v>0</v>
      </c>
      <c r="I35" s="92">
        <v>393.70420000000007</v>
      </c>
      <c r="J35" s="92">
        <v>25900.936199999913</v>
      </c>
      <c r="K35" s="92">
        <v>27195.136311830385</v>
      </c>
      <c r="L35" s="92">
        <v>27169.962532707956</v>
      </c>
      <c r="M35" s="92">
        <v>27108.025445055478</v>
      </c>
      <c r="N35" s="92">
        <v>27120.147628801489</v>
      </c>
      <c r="O35" s="301">
        <v>27202.240453510429</v>
      </c>
      <c r="P35" s="301">
        <v>27319.974263586264</v>
      </c>
      <c r="Q35" s="301">
        <v>27165.705983474443</v>
      </c>
      <c r="R35" s="301">
        <v>27109.945968845583</v>
      </c>
      <c r="S35" s="300"/>
      <c r="T35" s="297"/>
      <c r="U35" s="298"/>
      <c r="V35" s="3"/>
      <c r="W35" s="3"/>
      <c r="X35" s="3"/>
      <c r="Y35" s="3"/>
      <c r="Z35" s="3"/>
      <c r="AA35" s="3"/>
      <c r="AB35" s="3"/>
      <c r="AC35" s="3"/>
    </row>
    <row r="36" spans="1:29">
      <c r="A36" s="115" t="s">
        <v>134</v>
      </c>
      <c r="B36" s="10" t="s">
        <v>259</v>
      </c>
      <c r="C36" s="30"/>
      <c r="D36" s="30" t="s">
        <v>255</v>
      </c>
      <c r="E36" s="205">
        <v>4390.6965999999975</v>
      </c>
      <c r="F36" s="205">
        <v>4678.4421999999968</v>
      </c>
      <c r="G36" s="92">
        <v>4513.4555000000009</v>
      </c>
      <c r="H36" s="92">
        <v>13090.616200000009</v>
      </c>
      <c r="I36" s="92">
        <v>11153.175500000007</v>
      </c>
      <c r="J36" s="92">
        <v>43.219499999999996</v>
      </c>
      <c r="K36" s="92">
        <v>3498</v>
      </c>
      <c r="L36" s="92">
        <v>2152</v>
      </c>
      <c r="M36" s="92">
        <v>1979</v>
      </c>
      <c r="N36" s="92">
        <v>0</v>
      </c>
      <c r="O36" s="301">
        <v>0</v>
      </c>
      <c r="P36" s="301">
        <v>0</v>
      </c>
      <c r="Q36" s="301">
        <v>0</v>
      </c>
      <c r="R36" s="301">
        <v>0</v>
      </c>
      <c r="S36" s="300"/>
      <c r="T36" s="297"/>
      <c r="U36" s="299"/>
      <c r="V36" s="3"/>
      <c r="W36" s="3"/>
      <c r="X36" s="3"/>
      <c r="Y36" s="3"/>
      <c r="Z36" s="3"/>
      <c r="AA36" s="3"/>
      <c r="AB36" s="3"/>
      <c r="AC36" s="3"/>
    </row>
    <row r="37" spans="1:29" ht="31.5">
      <c r="A37" s="115">
        <v>12</v>
      </c>
      <c r="B37" s="34" t="s">
        <v>143</v>
      </c>
      <c r="C37" s="31"/>
      <c r="D37" s="62"/>
      <c r="E37" s="67">
        <f t="shared" ref="E37:R37" si="1">SUM(E27:E28,E32:E36)</f>
        <v>378417.94730000122</v>
      </c>
      <c r="F37" s="67">
        <f t="shared" si="1"/>
        <v>414211.52780000103</v>
      </c>
      <c r="G37" s="67">
        <f t="shared" si="1"/>
        <v>598376.90259999945</v>
      </c>
      <c r="H37" s="67">
        <f t="shared" si="1"/>
        <v>495986.12909999996</v>
      </c>
      <c r="I37" s="67">
        <f t="shared" si="1"/>
        <v>637743.05660000106</v>
      </c>
      <c r="J37" s="67">
        <f t="shared" si="1"/>
        <v>225358.48670000138</v>
      </c>
      <c r="K37" s="67">
        <f t="shared" si="1"/>
        <v>629300.00215103745</v>
      </c>
      <c r="L37" s="67">
        <f t="shared" si="1"/>
        <v>575449.27382545988</v>
      </c>
      <c r="M37" s="67">
        <f t="shared" si="1"/>
        <v>539738.46202313539</v>
      </c>
      <c r="N37" s="67">
        <f t="shared" si="1"/>
        <v>466717.09342563897</v>
      </c>
      <c r="O37" s="67">
        <f t="shared" si="1"/>
        <v>442025.03954477829</v>
      </c>
      <c r="P37" s="67">
        <f t="shared" si="1"/>
        <v>426475.70484587573</v>
      </c>
      <c r="Q37" s="67">
        <f t="shared" si="1"/>
        <v>435270.87339934096</v>
      </c>
      <c r="R37" s="67">
        <f t="shared" si="1"/>
        <v>425735.57223630574</v>
      </c>
      <c r="S37" s="3"/>
      <c r="T37" s="297"/>
      <c r="U37" s="299"/>
      <c r="V37" s="3"/>
    </row>
    <row r="38" spans="1:29">
      <c r="A38" s="115"/>
      <c r="B38" s="26"/>
      <c r="C38" s="26"/>
      <c r="D38" s="22"/>
      <c r="E38" s="86"/>
      <c r="F38" s="87"/>
      <c r="G38" s="87"/>
      <c r="H38" s="87"/>
      <c r="I38" s="87"/>
      <c r="J38" s="87"/>
      <c r="K38" s="87"/>
      <c r="L38" s="87"/>
      <c r="M38" s="87"/>
      <c r="N38" s="87"/>
      <c r="O38" s="87"/>
      <c r="P38" s="87"/>
      <c r="Q38" s="87"/>
      <c r="R38" s="101"/>
    </row>
    <row r="39" spans="1:29">
      <c r="A39" s="115"/>
      <c r="B39" s="22" t="s">
        <v>193</v>
      </c>
      <c r="C39" s="26"/>
      <c r="D39" s="16"/>
      <c r="E39" s="73"/>
      <c r="F39" s="74"/>
      <c r="G39" s="74"/>
      <c r="H39" s="74"/>
      <c r="I39" s="74"/>
      <c r="J39" s="74"/>
      <c r="K39" s="74"/>
      <c r="L39" s="74"/>
      <c r="M39" s="74"/>
      <c r="N39" s="74"/>
      <c r="O39" s="75"/>
      <c r="P39" s="75"/>
      <c r="Q39" s="75"/>
      <c r="R39" s="76"/>
    </row>
    <row r="40" spans="1:29">
      <c r="A40" s="115"/>
      <c r="B40" s="16" t="s">
        <v>35</v>
      </c>
      <c r="D40" s="16"/>
      <c r="E40" s="77"/>
      <c r="F40" s="78"/>
      <c r="G40" s="78"/>
      <c r="H40" s="78"/>
      <c r="I40" s="78"/>
      <c r="J40" s="78"/>
      <c r="K40" s="78"/>
      <c r="L40" s="78"/>
      <c r="M40" s="78"/>
      <c r="N40" s="78"/>
      <c r="O40" s="79"/>
      <c r="P40" s="79"/>
      <c r="Q40" s="79"/>
      <c r="R40" s="80"/>
    </row>
    <row r="41" spans="1:29">
      <c r="A41" s="115" t="s">
        <v>56</v>
      </c>
      <c r="B41" s="10"/>
      <c r="C41" s="30"/>
      <c r="D41" s="60"/>
      <c r="E41" s="142"/>
      <c r="F41" s="142"/>
      <c r="G41" s="93"/>
      <c r="H41" s="93"/>
      <c r="I41" s="93"/>
      <c r="J41" s="93"/>
      <c r="K41" s="93"/>
      <c r="L41" s="93"/>
      <c r="M41" s="93"/>
      <c r="N41" s="93"/>
      <c r="O41" s="93"/>
      <c r="P41" s="93"/>
      <c r="Q41" s="93"/>
      <c r="R41" s="94"/>
    </row>
    <row r="42" spans="1:29">
      <c r="A42" s="115"/>
      <c r="B42" s="32"/>
      <c r="C42" s="32"/>
      <c r="D42" s="63"/>
      <c r="E42" s="69"/>
      <c r="F42" s="70"/>
      <c r="G42" s="70"/>
      <c r="H42" s="70"/>
      <c r="I42" s="70"/>
      <c r="J42" s="70"/>
      <c r="K42" s="70"/>
      <c r="L42" s="70"/>
      <c r="M42" s="70"/>
      <c r="N42" s="70"/>
      <c r="O42" s="71"/>
      <c r="P42" s="71"/>
      <c r="Q42" s="71"/>
      <c r="R42" s="72"/>
    </row>
    <row r="43" spans="1:29">
      <c r="A43" s="115"/>
      <c r="B43" s="22" t="s">
        <v>195</v>
      </c>
      <c r="D43" s="22"/>
      <c r="E43" s="82"/>
      <c r="F43" s="83"/>
      <c r="G43" s="83"/>
      <c r="H43" s="83"/>
      <c r="I43" s="83"/>
      <c r="J43" s="83"/>
      <c r="K43" s="83"/>
      <c r="L43" s="83"/>
      <c r="M43" s="83"/>
      <c r="N43" s="83"/>
      <c r="O43" s="75"/>
      <c r="P43" s="75"/>
      <c r="Q43" s="75"/>
      <c r="R43" s="76"/>
    </row>
    <row r="44" spans="1:29">
      <c r="A44" s="115"/>
      <c r="B44" s="16" t="s">
        <v>36</v>
      </c>
      <c r="D44" s="16"/>
      <c r="E44" s="84"/>
      <c r="F44" s="85"/>
      <c r="G44" s="85"/>
      <c r="H44" s="85"/>
      <c r="I44" s="85"/>
      <c r="J44" s="85"/>
      <c r="K44" s="85"/>
      <c r="L44" s="85"/>
      <c r="M44" s="85"/>
      <c r="N44" s="85"/>
      <c r="O44" s="79"/>
      <c r="P44" s="79"/>
      <c r="Q44" s="79"/>
      <c r="R44" s="80"/>
    </row>
    <row r="45" spans="1:29" ht="31.5">
      <c r="A45" s="115" t="s">
        <v>57</v>
      </c>
      <c r="B45" s="10" t="s">
        <v>260</v>
      </c>
      <c r="C45" s="30"/>
      <c r="D45" s="60" t="s">
        <v>261</v>
      </c>
      <c r="E45" s="302">
        <v>4151.6043000000282</v>
      </c>
      <c r="F45" s="302">
        <v>1809.6958000000011</v>
      </c>
      <c r="G45" s="303">
        <v>3010.9522999999999</v>
      </c>
      <c r="H45" s="303">
        <v>1574.9890999999911</v>
      </c>
      <c r="I45" s="303">
        <v>871.82180000000358</v>
      </c>
      <c r="J45" s="303">
        <v>1139.1348000000021</v>
      </c>
      <c r="K45" s="303">
        <v>502.27595708039996</v>
      </c>
      <c r="L45" s="303">
        <v>2025.4977578624</v>
      </c>
      <c r="M45" s="303">
        <v>2025.4977578624</v>
      </c>
      <c r="N45" s="304">
        <v>2025.4977578624</v>
      </c>
      <c r="O45" s="305">
        <v>2025.4977578624</v>
      </c>
      <c r="P45" s="305">
        <v>2025.4977578624</v>
      </c>
      <c r="Q45" s="305">
        <v>2025.4977578624</v>
      </c>
      <c r="R45" s="305">
        <v>2025.4977578624</v>
      </c>
    </row>
    <row r="46" spans="1:29" ht="31.5">
      <c r="A46" s="115" t="s">
        <v>121</v>
      </c>
      <c r="B46" s="10" t="s">
        <v>262</v>
      </c>
      <c r="C46" s="30"/>
      <c r="D46" s="60" t="s">
        <v>261</v>
      </c>
      <c r="E46" s="205">
        <v>4584</v>
      </c>
      <c r="F46" s="205">
        <v>4181</v>
      </c>
      <c r="G46" s="92">
        <v>4794.8500000000004</v>
      </c>
      <c r="H46" s="92">
        <v>3474.4250000000002</v>
      </c>
      <c r="I46" s="92">
        <v>2077.35</v>
      </c>
      <c r="J46" s="92">
        <v>935.15000000000009</v>
      </c>
      <c r="K46" s="92">
        <v>2400.9842041749994</v>
      </c>
      <c r="L46" s="92">
        <v>3303.1360617750006</v>
      </c>
      <c r="M46" s="92">
        <v>3899.6733839974995</v>
      </c>
      <c r="N46" s="92">
        <v>3899.6733839974995</v>
      </c>
      <c r="O46" s="92">
        <v>3899.6733839974995</v>
      </c>
      <c r="P46" s="92">
        <v>3899.6733839974995</v>
      </c>
      <c r="Q46" s="92">
        <v>3899.6733839974995</v>
      </c>
      <c r="R46" s="92">
        <v>3899.6733839974995</v>
      </c>
    </row>
    <row r="47" spans="1:29" ht="31.5">
      <c r="A47" s="115" t="s">
        <v>122</v>
      </c>
      <c r="B47" s="10" t="s">
        <v>268</v>
      </c>
      <c r="C47" s="30"/>
      <c r="D47" s="60" t="s">
        <v>261</v>
      </c>
      <c r="E47" s="205">
        <v>0</v>
      </c>
      <c r="F47" s="205">
        <v>0</v>
      </c>
      <c r="G47" s="92">
        <v>0</v>
      </c>
      <c r="H47" s="92">
        <v>0</v>
      </c>
      <c r="I47" s="92">
        <v>486.84259999999989</v>
      </c>
      <c r="J47" s="92">
        <v>8657.760999999964</v>
      </c>
      <c r="K47" s="92">
        <v>9457.7730532361529</v>
      </c>
      <c r="L47" s="92">
        <v>9449.0182565290434</v>
      </c>
      <c r="M47" s="92">
        <v>9427.4781211210538</v>
      </c>
      <c r="N47" s="306">
        <v>9431.693906674207</v>
      </c>
      <c r="O47" s="301">
        <v>9460.2436920657401</v>
      </c>
      <c r="P47" s="301">
        <v>9501.1885008588342</v>
      </c>
      <c r="Q47" s="301">
        <v>9447.5379375418943</v>
      </c>
      <c r="R47" s="301">
        <v>9428.1460301891275</v>
      </c>
    </row>
    <row r="48" spans="1:29" ht="31.5">
      <c r="A48" s="115" t="s">
        <v>123</v>
      </c>
      <c r="B48" s="29" t="s">
        <v>267</v>
      </c>
      <c r="C48" s="32"/>
      <c r="D48" s="64" t="s">
        <v>261</v>
      </c>
      <c r="E48" s="307">
        <v>0</v>
      </c>
      <c r="F48" s="307">
        <v>0</v>
      </c>
      <c r="G48" s="308">
        <v>0</v>
      </c>
      <c r="H48" s="308">
        <v>0</v>
      </c>
      <c r="I48" s="308">
        <v>24.779400000000003</v>
      </c>
      <c r="J48" s="308">
        <v>3666.5982000000213</v>
      </c>
      <c r="K48" s="308">
        <v>3817.7938729459943</v>
      </c>
      <c r="L48" s="308">
        <v>3814.259847648585</v>
      </c>
      <c r="M48" s="308">
        <v>3805.5647989811919</v>
      </c>
      <c r="N48" s="309">
        <v>3807.2665738243691</v>
      </c>
      <c r="O48" s="310">
        <v>3818.7911890935443</v>
      </c>
      <c r="P48" s="310">
        <v>3835.3192702030542</v>
      </c>
      <c r="Q48" s="310">
        <v>3813.6622912547773</v>
      </c>
      <c r="R48" s="310">
        <v>3805.8344120426832</v>
      </c>
    </row>
    <row r="49" spans="1:18">
      <c r="A49" s="115" t="s">
        <v>169</v>
      </c>
      <c r="B49" s="29" t="s">
        <v>264</v>
      </c>
      <c r="C49" s="32"/>
      <c r="D49" s="63" t="s">
        <v>270</v>
      </c>
      <c r="E49" s="311">
        <v>60888.65479999996</v>
      </c>
      <c r="F49" s="311">
        <v>63403.409299999941</v>
      </c>
      <c r="G49" s="312">
        <v>51690.220299999957</v>
      </c>
      <c r="H49" s="312">
        <v>58165.073499999948</v>
      </c>
      <c r="I49" s="312">
        <v>61866.308100000097</v>
      </c>
      <c r="J49" s="312">
        <v>19034.256000000001</v>
      </c>
      <c r="K49" s="312">
        <v>53984.765668399996</v>
      </c>
      <c r="L49" s="312">
        <v>54664.151747800002</v>
      </c>
      <c r="M49" s="312">
        <v>50171.789927899998</v>
      </c>
      <c r="N49" s="312">
        <v>52569.872326000004</v>
      </c>
      <c r="O49" s="313">
        <v>51646.554340800009</v>
      </c>
      <c r="P49" s="313">
        <v>48211.555092699993</v>
      </c>
      <c r="Q49" s="313">
        <v>49885.257384099998</v>
      </c>
      <c r="R49" s="314">
        <v>48578.020003300007</v>
      </c>
    </row>
    <row r="50" spans="1:18">
      <c r="A50" s="115" t="s">
        <v>170</v>
      </c>
      <c r="B50" s="29" t="s">
        <v>280</v>
      </c>
      <c r="C50" s="32"/>
      <c r="D50" s="63" t="s">
        <v>272</v>
      </c>
      <c r="E50" s="311">
        <v>235</v>
      </c>
      <c r="F50" s="311">
        <v>145</v>
      </c>
      <c r="G50" s="312">
        <v>320</v>
      </c>
      <c r="H50" s="312">
        <v>320</v>
      </c>
      <c r="I50" s="312">
        <v>320</v>
      </c>
      <c r="J50" s="312">
        <v>320</v>
      </c>
      <c r="K50" s="312">
        <v>320</v>
      </c>
      <c r="L50" s="312">
        <v>320</v>
      </c>
      <c r="M50" s="312">
        <v>320</v>
      </c>
      <c r="N50" s="312">
        <v>320</v>
      </c>
      <c r="O50" s="313">
        <v>320</v>
      </c>
      <c r="P50" s="313">
        <v>320</v>
      </c>
      <c r="Q50" s="313">
        <v>320</v>
      </c>
      <c r="R50" s="314">
        <v>320</v>
      </c>
    </row>
    <row r="51" spans="1:18">
      <c r="A51" s="115" t="s">
        <v>286</v>
      </c>
      <c r="B51" s="29" t="s">
        <v>281</v>
      </c>
      <c r="C51" s="32"/>
      <c r="D51" s="63" t="s">
        <v>270</v>
      </c>
      <c r="E51" s="311">
        <v>1109</v>
      </c>
      <c r="F51" s="311">
        <v>1533</v>
      </c>
      <c r="G51" s="312">
        <v>1200</v>
      </c>
      <c r="H51" s="312">
        <v>1200</v>
      </c>
      <c r="I51" s="312">
        <v>1200</v>
      </c>
      <c r="J51" s="312">
        <v>1200</v>
      </c>
      <c r="K51" s="312">
        <v>1200</v>
      </c>
      <c r="L51" s="312">
        <v>1200</v>
      </c>
      <c r="M51" s="312">
        <v>1200</v>
      </c>
      <c r="N51" s="312">
        <v>1200</v>
      </c>
      <c r="O51" s="313">
        <v>1200</v>
      </c>
      <c r="P51" s="313">
        <v>1200</v>
      </c>
      <c r="Q51" s="313">
        <v>1200</v>
      </c>
      <c r="R51" s="314">
        <v>1200</v>
      </c>
    </row>
    <row r="52" spans="1:18">
      <c r="A52" s="115" t="s">
        <v>287</v>
      </c>
      <c r="B52" s="29" t="s">
        <v>282</v>
      </c>
      <c r="C52" s="32"/>
      <c r="D52" s="63" t="s">
        <v>283</v>
      </c>
      <c r="E52" s="311">
        <v>50000</v>
      </c>
      <c r="F52" s="311">
        <v>50000</v>
      </c>
      <c r="G52" s="312">
        <v>50000</v>
      </c>
      <c r="H52" s="312">
        <v>50000</v>
      </c>
      <c r="I52" s="312">
        <v>50000</v>
      </c>
      <c r="J52" s="312">
        <v>50000</v>
      </c>
      <c r="K52" s="312">
        <v>0</v>
      </c>
      <c r="L52" s="312">
        <v>0</v>
      </c>
      <c r="M52" s="312">
        <v>0</v>
      </c>
      <c r="N52" s="312">
        <v>0</v>
      </c>
      <c r="O52" s="313">
        <v>0</v>
      </c>
      <c r="P52" s="313">
        <v>0</v>
      </c>
      <c r="Q52" s="313">
        <v>0</v>
      </c>
      <c r="R52" s="314">
        <v>0</v>
      </c>
    </row>
    <row r="53" spans="1:18">
      <c r="A53" s="115" t="s">
        <v>288</v>
      </c>
      <c r="B53" s="29" t="s">
        <v>271</v>
      </c>
      <c r="C53" s="32"/>
      <c r="D53" s="63" t="s">
        <v>272</v>
      </c>
      <c r="E53" s="311">
        <v>55468</v>
      </c>
      <c r="F53" s="311">
        <v>56742</v>
      </c>
      <c r="G53" s="312">
        <v>505</v>
      </c>
      <c r="H53" s="312">
        <v>501</v>
      </c>
      <c r="I53" s="312">
        <v>497</v>
      </c>
      <c r="J53" s="312">
        <v>495</v>
      </c>
      <c r="K53" s="312">
        <v>490</v>
      </c>
      <c r="L53" s="312">
        <v>486</v>
      </c>
      <c r="M53" s="312">
        <v>0</v>
      </c>
      <c r="N53" s="312">
        <v>0</v>
      </c>
      <c r="O53" s="313">
        <v>0</v>
      </c>
      <c r="P53" s="313">
        <v>0</v>
      </c>
      <c r="Q53" s="313">
        <v>0</v>
      </c>
      <c r="R53" s="314">
        <v>0</v>
      </c>
    </row>
    <row r="54" spans="1:18">
      <c r="A54" s="115" t="s">
        <v>289</v>
      </c>
      <c r="B54" s="29" t="s">
        <v>273</v>
      </c>
      <c r="C54" s="32"/>
      <c r="D54" s="63" t="s">
        <v>272</v>
      </c>
      <c r="E54" s="311">
        <v>33528</v>
      </c>
      <c r="F54" s="311">
        <v>33929</v>
      </c>
      <c r="G54" s="312">
        <v>303</v>
      </c>
      <c r="H54" s="312">
        <v>301</v>
      </c>
      <c r="I54" s="312">
        <v>298</v>
      </c>
      <c r="J54" s="312">
        <v>297</v>
      </c>
      <c r="K54" s="312">
        <v>294</v>
      </c>
      <c r="L54" s="312">
        <v>292</v>
      </c>
      <c r="M54" s="312">
        <v>0</v>
      </c>
      <c r="N54" s="312">
        <v>0</v>
      </c>
      <c r="O54" s="313">
        <v>0</v>
      </c>
      <c r="P54" s="313">
        <v>0</v>
      </c>
      <c r="Q54" s="313">
        <v>0</v>
      </c>
      <c r="R54" s="314">
        <v>0</v>
      </c>
    </row>
    <row r="55" spans="1:18">
      <c r="A55" s="115" t="s">
        <v>290</v>
      </c>
      <c r="B55" s="29" t="s">
        <v>284</v>
      </c>
      <c r="C55" s="32"/>
      <c r="D55" s="63" t="s">
        <v>277</v>
      </c>
      <c r="E55" s="311">
        <v>103664</v>
      </c>
      <c r="F55" s="311">
        <v>174571</v>
      </c>
      <c r="G55" s="312">
        <v>137788</v>
      </c>
      <c r="H55" s="312">
        <v>137788</v>
      </c>
      <c r="I55" s="312">
        <v>210000</v>
      </c>
      <c r="J55" s="312">
        <v>210000</v>
      </c>
      <c r="K55" s="312">
        <v>260000</v>
      </c>
      <c r="L55" s="312">
        <v>260000</v>
      </c>
      <c r="M55" s="312">
        <v>0</v>
      </c>
      <c r="N55" s="312">
        <v>0</v>
      </c>
      <c r="O55" s="313">
        <v>0</v>
      </c>
      <c r="P55" s="313">
        <v>0</v>
      </c>
      <c r="Q55" s="313">
        <v>0</v>
      </c>
      <c r="R55" s="314">
        <v>0</v>
      </c>
    </row>
    <row r="56" spans="1:18" ht="16.5" thickBot="1">
      <c r="A56" s="115" t="s">
        <v>291</v>
      </c>
      <c r="B56" s="29" t="s">
        <v>285</v>
      </c>
      <c r="C56" s="32"/>
      <c r="D56" s="63" t="s">
        <v>277</v>
      </c>
      <c r="E56" s="311">
        <v>75000</v>
      </c>
      <c r="F56" s="311">
        <v>75000</v>
      </c>
      <c r="G56" s="312">
        <v>75000</v>
      </c>
      <c r="H56" s="312">
        <v>75000</v>
      </c>
      <c r="I56" s="312">
        <v>75000</v>
      </c>
      <c r="J56" s="312">
        <v>75000</v>
      </c>
      <c r="K56" s="312">
        <v>75000</v>
      </c>
      <c r="L56" s="312">
        <v>75000</v>
      </c>
      <c r="M56" s="312">
        <v>75000</v>
      </c>
      <c r="N56" s="312">
        <v>0</v>
      </c>
      <c r="O56" s="313">
        <v>0</v>
      </c>
      <c r="P56" s="313">
        <v>0</v>
      </c>
      <c r="Q56" s="313">
        <v>0</v>
      </c>
      <c r="R56" s="314">
        <v>0</v>
      </c>
    </row>
    <row r="57" spans="1:18" ht="16.5" thickBot="1">
      <c r="A57" s="115">
        <v>13</v>
      </c>
      <c r="B57" s="272" t="s">
        <v>232</v>
      </c>
      <c r="C57" s="273"/>
      <c r="D57" s="274"/>
      <c r="E57" s="50">
        <f>SUM(E41:E41,E45:E56, E59)</f>
        <v>388628.25910000002</v>
      </c>
      <c r="F57" s="50">
        <f>SUM(F41:F41,F45:F56, F59)</f>
        <v>461314.10509999993</v>
      </c>
      <c r="G57" s="50">
        <f>SUM(G41:G41,G45:G56, G59)</f>
        <v>324612.02259999997</v>
      </c>
      <c r="H57" s="50">
        <f>SUM(H41:H41,H45:H56, H59)</f>
        <v>328324.48759999993</v>
      </c>
      <c r="I57" s="50">
        <f>SUM(I41:I41,I45:I56, I59)</f>
        <v>402642.10190000013</v>
      </c>
      <c r="J57" s="50">
        <f>SUM(J41:J41,J45:J56, J59)</f>
        <v>370744.9</v>
      </c>
      <c r="K57" s="50">
        <f>SUM(K41:K41,K45:K56, K59)</f>
        <v>407467.59275583754</v>
      </c>
      <c r="L57" s="50">
        <f>SUM(L41:L41,L45:L56, L59)</f>
        <v>410554.06367161503</v>
      </c>
      <c r="M57" s="50">
        <f>SUM(M41:M41,M45:M56, M59)</f>
        <v>145850.00398986216</v>
      </c>
      <c r="N57" s="50">
        <f>SUM(N41:N41,N45:N56, N59)</f>
        <v>73254.003948358484</v>
      </c>
      <c r="O57" s="50">
        <f>SUM(O41:O41,O45:O56, O59)</f>
        <v>72370.760363819194</v>
      </c>
      <c r="P57" s="50">
        <f>SUM(P41:P41,P45:P56, P59)</f>
        <v>68993.23400562178</v>
      </c>
      <c r="Q57" s="50">
        <f>SUM(Q41:Q41,Q45:Q56, Q59)</f>
        <v>70591.628754756559</v>
      </c>
      <c r="R57" s="50">
        <f>SUM(R41:R41,R45:R56, R59)</f>
        <v>69257.171587391727</v>
      </c>
    </row>
    <row r="58" spans="1:18" ht="16.5" thickBot="1">
      <c r="A58" s="115"/>
      <c r="B58" s="171"/>
      <c r="C58" s="26"/>
      <c r="D58" s="22"/>
      <c r="E58" s="57"/>
      <c r="F58" s="57"/>
      <c r="G58" s="57"/>
      <c r="H58" s="57"/>
      <c r="I58" s="57"/>
      <c r="J58" s="57"/>
      <c r="K58" s="57"/>
      <c r="L58" s="57"/>
      <c r="M58" s="57"/>
      <c r="N58" s="57"/>
      <c r="O58" s="57"/>
      <c r="P58" s="57"/>
      <c r="Q58" s="57"/>
      <c r="R58" s="172"/>
    </row>
    <row r="59" spans="1:18" ht="16.5" thickBot="1">
      <c r="A59" s="115" t="s">
        <v>217</v>
      </c>
      <c r="B59" s="272" t="s">
        <v>216</v>
      </c>
      <c r="C59" s="275"/>
      <c r="D59" s="274"/>
      <c r="E59" s="50"/>
      <c r="F59" s="61"/>
      <c r="G59" s="61"/>
      <c r="H59" s="61"/>
      <c r="I59" s="61"/>
      <c r="J59" s="61"/>
      <c r="K59" s="61"/>
      <c r="L59" s="61"/>
      <c r="M59" s="61"/>
      <c r="N59" s="61"/>
      <c r="O59" s="61"/>
      <c r="P59" s="61"/>
      <c r="Q59" s="61"/>
      <c r="R59" s="61"/>
    </row>
    <row r="60" spans="1:18">
      <c r="A60" s="115"/>
      <c r="B60" s="171"/>
      <c r="C60" s="26"/>
      <c r="D60" s="22"/>
      <c r="E60" s="57"/>
      <c r="F60" s="57"/>
      <c r="G60" s="57"/>
      <c r="H60" s="57"/>
      <c r="I60" s="57"/>
      <c r="J60" s="57"/>
      <c r="K60" s="57"/>
      <c r="L60" s="57"/>
      <c r="M60" s="57"/>
      <c r="N60" s="57"/>
      <c r="O60" s="57"/>
      <c r="P60" s="57"/>
      <c r="Q60" s="57"/>
      <c r="R60" s="172"/>
    </row>
    <row r="61" spans="1:18">
      <c r="A61" s="115"/>
      <c r="B61" s="168"/>
      <c r="C61" s="169"/>
      <c r="D61" s="176"/>
      <c r="E61" s="177"/>
      <c r="F61" s="177"/>
      <c r="G61" s="177"/>
      <c r="H61" s="177"/>
      <c r="I61" s="177"/>
      <c r="J61" s="177"/>
      <c r="K61" s="177"/>
      <c r="L61" s="177"/>
      <c r="M61" s="177"/>
      <c r="N61" s="177"/>
      <c r="O61" s="177"/>
      <c r="P61" s="177"/>
      <c r="Q61" s="177"/>
      <c r="R61" s="170"/>
    </row>
    <row r="62" spans="1:18" ht="15" customHeight="1">
      <c r="A62" s="115">
        <v>14</v>
      </c>
      <c r="B62" s="173" t="s">
        <v>171</v>
      </c>
      <c r="C62" s="174"/>
      <c r="D62" s="147"/>
      <c r="E62" s="175">
        <f>E57+E37</f>
        <v>767046.20640000119</v>
      </c>
      <c r="F62" s="175">
        <f>F57+F37</f>
        <v>875525.63290000102</v>
      </c>
      <c r="G62" s="175">
        <f>G57+G37</f>
        <v>922988.92519999947</v>
      </c>
      <c r="H62" s="175">
        <f>H57+H37</f>
        <v>824310.6166999999</v>
      </c>
      <c r="I62" s="175">
        <f>I57+I37</f>
        <v>1040385.1585000012</v>
      </c>
      <c r="J62" s="175">
        <f>J57+J37</f>
        <v>596103.38670000143</v>
      </c>
      <c r="K62" s="175">
        <f>K57+K37</f>
        <v>1036767.5949068749</v>
      </c>
      <c r="L62" s="175">
        <f>L57+L37</f>
        <v>986003.33749707486</v>
      </c>
      <c r="M62" s="175">
        <f>M57+M37</f>
        <v>685588.46601299755</v>
      </c>
      <c r="N62" s="175">
        <f>N57+N37</f>
        <v>539971.09737399744</v>
      </c>
      <c r="O62" s="175">
        <f>O57+O37</f>
        <v>514395.79990859749</v>
      </c>
      <c r="P62" s="175">
        <f>P57+P37</f>
        <v>495468.93885149749</v>
      </c>
      <c r="Q62" s="175">
        <f>Q57+Q37</f>
        <v>505862.50215409754</v>
      </c>
      <c r="R62" s="175">
        <f>R57+R37</f>
        <v>494992.74382369744</v>
      </c>
    </row>
    <row r="63" spans="1:18" ht="15" customHeight="1">
      <c r="A63" s="115"/>
      <c r="B63" s="97"/>
      <c r="C63" s="98"/>
      <c r="D63" s="16"/>
      <c r="E63" s="57"/>
      <c r="F63" s="57"/>
      <c r="G63" s="57"/>
      <c r="H63" s="57"/>
      <c r="I63" s="57"/>
      <c r="J63" s="57"/>
      <c r="K63" s="57"/>
      <c r="L63" s="57"/>
      <c r="M63" s="57"/>
      <c r="N63" s="57"/>
      <c r="O63" s="57"/>
      <c r="P63" s="57"/>
      <c r="Q63" s="57"/>
      <c r="R63" s="57"/>
    </row>
    <row r="64" spans="1:18">
      <c r="A64" s="115"/>
      <c r="B64" s="16"/>
      <c r="D64" s="16"/>
      <c r="E64" s="57"/>
      <c r="F64" s="57"/>
      <c r="G64" s="57"/>
      <c r="H64" s="57"/>
      <c r="I64" s="57"/>
      <c r="J64" s="57"/>
      <c r="K64" s="57"/>
      <c r="L64" s="57"/>
      <c r="M64" s="57"/>
      <c r="N64" s="57"/>
      <c r="O64" s="58"/>
      <c r="P64" s="58"/>
      <c r="Q64" s="58"/>
      <c r="R64" s="58"/>
    </row>
    <row r="65" spans="1:18" ht="15" customHeight="1">
      <c r="A65" s="115"/>
      <c r="B65" s="97"/>
      <c r="C65" s="98"/>
      <c r="D65" s="16"/>
      <c r="E65" s="57"/>
      <c r="F65" s="57"/>
      <c r="G65" s="57"/>
      <c r="H65" s="57"/>
      <c r="I65" s="57"/>
      <c r="J65" s="57"/>
      <c r="K65" s="57"/>
      <c r="L65" s="57"/>
      <c r="M65" s="57"/>
      <c r="N65" s="57"/>
      <c r="O65" s="57"/>
      <c r="P65" s="57"/>
      <c r="Q65" s="57"/>
      <c r="R65" s="57"/>
    </row>
    <row r="66" spans="1:18" ht="15" customHeight="1">
      <c r="A66" s="115"/>
      <c r="B66" s="97"/>
      <c r="C66" s="98"/>
      <c r="D66" s="16"/>
      <c r="E66" s="57"/>
      <c r="F66" s="57"/>
      <c r="G66" s="57"/>
      <c r="H66" s="57"/>
      <c r="I66" s="57"/>
      <c r="J66" s="57"/>
      <c r="K66" s="57"/>
      <c r="L66" s="57"/>
      <c r="M66" s="57"/>
      <c r="N66" s="57"/>
      <c r="O66" s="57"/>
      <c r="P66" s="57"/>
      <c r="Q66" s="57"/>
      <c r="R66" s="57"/>
    </row>
    <row r="67" spans="1:18" ht="15" customHeight="1">
      <c r="A67" s="115"/>
      <c r="B67" s="97"/>
      <c r="C67" s="98"/>
      <c r="D67" s="16"/>
      <c r="E67" s="57"/>
      <c r="F67" s="57"/>
      <c r="G67" s="57"/>
      <c r="H67" s="57"/>
      <c r="I67" s="57"/>
      <c r="J67" s="57"/>
      <c r="K67" s="57"/>
      <c r="L67" s="57"/>
      <c r="M67" s="57"/>
      <c r="N67" s="57"/>
      <c r="O67" s="57"/>
      <c r="P67" s="57"/>
      <c r="Q67" s="57"/>
      <c r="R67" s="57"/>
    </row>
    <row r="68" spans="1:18" ht="15" customHeight="1">
      <c r="A68" s="115"/>
      <c r="B68" s="97"/>
      <c r="C68" s="98"/>
      <c r="D68" s="16"/>
      <c r="E68" s="57"/>
      <c r="F68" s="57"/>
      <c r="G68" s="57"/>
      <c r="H68" s="57"/>
      <c r="I68" s="57"/>
      <c r="J68" s="57"/>
      <c r="K68" s="57"/>
      <c r="L68" s="57"/>
      <c r="M68" s="57"/>
      <c r="N68" s="57"/>
      <c r="O68" s="57"/>
      <c r="P68" s="57"/>
      <c r="Q68" s="57"/>
      <c r="R68" s="57"/>
    </row>
    <row r="69" spans="1:18" ht="15" customHeight="1">
      <c r="A69" s="115"/>
      <c r="B69" s="247" t="s">
        <v>39</v>
      </c>
      <c r="D69" s="16"/>
      <c r="E69" s="16"/>
      <c r="F69" s="16"/>
      <c r="G69" s="65"/>
      <c r="H69" s="65"/>
      <c r="I69" s="65"/>
      <c r="J69" s="65"/>
      <c r="K69" s="65"/>
      <c r="L69" s="65"/>
      <c r="M69" s="65"/>
      <c r="N69" s="65"/>
      <c r="O69" s="58"/>
      <c r="P69" s="58"/>
      <c r="Q69" s="58"/>
      <c r="R69" s="58"/>
    </row>
    <row r="70" spans="1:18" ht="15" customHeight="1">
      <c r="A70" s="115"/>
      <c r="B70" s="22" t="s">
        <v>196</v>
      </c>
      <c r="C70" s="26"/>
      <c r="D70" s="16"/>
      <c r="E70" s="16"/>
      <c r="F70" s="16"/>
      <c r="G70" s="65"/>
      <c r="H70" s="65"/>
      <c r="I70" s="65"/>
      <c r="J70" s="65"/>
      <c r="K70" s="65"/>
      <c r="L70" s="65"/>
      <c r="M70" s="65"/>
      <c r="N70" s="65"/>
      <c r="O70" s="58"/>
      <c r="P70" s="58"/>
      <c r="Q70" s="58"/>
      <c r="R70" s="58"/>
    </row>
    <row r="71" spans="1:18">
      <c r="A71" s="115"/>
      <c r="B71" s="16" t="s">
        <v>40</v>
      </c>
      <c r="C71" s="26"/>
      <c r="D71" s="17"/>
      <c r="E71" s="260"/>
      <c r="F71" s="260"/>
      <c r="G71" s="47" t="s">
        <v>1</v>
      </c>
      <c r="H71" s="47" t="s">
        <v>2</v>
      </c>
      <c r="I71" s="47" t="s">
        <v>17</v>
      </c>
      <c r="J71" s="47" t="s">
        <v>18</v>
      </c>
      <c r="K71" s="47" t="s">
        <v>20</v>
      </c>
      <c r="L71" s="47" t="s">
        <v>21</v>
      </c>
      <c r="M71" s="47" t="s">
        <v>24</v>
      </c>
      <c r="N71" s="47" t="s">
        <v>25</v>
      </c>
      <c r="O71" s="47" t="s">
        <v>27</v>
      </c>
      <c r="P71" s="47" t="s">
        <v>28</v>
      </c>
      <c r="Q71" s="47" t="s">
        <v>29</v>
      </c>
      <c r="R71" s="47" t="s">
        <v>30</v>
      </c>
    </row>
    <row r="72" spans="1:18">
      <c r="A72" s="115" t="s">
        <v>124</v>
      </c>
      <c r="B72" s="99"/>
      <c r="C72" s="149"/>
      <c r="D72" s="100"/>
      <c r="E72" s="251"/>
      <c r="F72" s="251"/>
      <c r="G72" s="89"/>
      <c r="H72" s="89"/>
      <c r="I72" s="89"/>
      <c r="J72" s="89"/>
      <c r="K72" s="89"/>
      <c r="L72" s="89"/>
      <c r="M72" s="89"/>
      <c r="N72" s="96"/>
      <c r="O72" s="90"/>
      <c r="P72" s="90"/>
      <c r="Q72" s="90"/>
      <c r="R72" s="90"/>
    </row>
    <row r="73" spans="1:18">
      <c r="A73" s="115">
        <v>15</v>
      </c>
      <c r="B73" s="34" t="s">
        <v>81</v>
      </c>
      <c r="C73" s="33"/>
      <c r="D73" s="150"/>
      <c r="E73" s="261"/>
      <c r="F73" s="262"/>
      <c r="G73" s="50">
        <f>SUM(G72:G72)</f>
        <v>0</v>
      </c>
      <c r="H73" s="50">
        <f>SUM(H72:H72)</f>
        <v>0</v>
      </c>
      <c r="I73" s="50">
        <f>SUM(I72:I72)</f>
        <v>0</v>
      </c>
      <c r="J73" s="50">
        <f>SUM(J72:J72)</f>
        <v>0</v>
      </c>
      <c r="K73" s="50">
        <f>SUM(K72:K72)</f>
        <v>0</v>
      </c>
      <c r="L73" s="50">
        <f>SUM(L72:L72)</f>
        <v>0</v>
      </c>
      <c r="M73" s="50">
        <f>SUM(M72:M72)</f>
        <v>0</v>
      </c>
      <c r="N73" s="50">
        <f>SUM(N72:N72)</f>
        <v>0</v>
      </c>
      <c r="O73" s="50">
        <f>SUM(O72:O72)</f>
        <v>0</v>
      </c>
      <c r="P73" s="50">
        <f>SUM(P72:P72)</f>
        <v>0</v>
      </c>
      <c r="Q73" s="50">
        <f>SUM(Q72:Q72)</f>
        <v>0</v>
      </c>
      <c r="R73" s="50">
        <f>SUM(R72:R72)</f>
        <v>0</v>
      </c>
    </row>
    <row r="74" spans="1:18">
      <c r="A74" s="115"/>
      <c r="C74" s="26"/>
      <c r="D74" s="127"/>
      <c r="E74" s="130"/>
      <c r="F74" s="206"/>
      <c r="G74" s="131"/>
      <c r="H74" s="131"/>
      <c r="I74" s="131"/>
      <c r="J74" s="131"/>
      <c r="K74" s="131"/>
      <c r="L74" s="131"/>
      <c r="M74" s="131"/>
      <c r="N74" s="131"/>
      <c r="O74" s="132"/>
      <c r="P74" s="132"/>
      <c r="Q74" s="132"/>
      <c r="R74" s="133"/>
    </row>
    <row r="75" spans="1:18">
      <c r="A75" s="115"/>
      <c r="B75" s="22" t="s">
        <v>197</v>
      </c>
      <c r="D75" s="16"/>
      <c r="E75" s="82"/>
      <c r="F75" s="83"/>
      <c r="G75" s="83"/>
      <c r="H75" s="83"/>
      <c r="I75" s="83"/>
      <c r="J75" s="83"/>
      <c r="K75" s="83"/>
      <c r="L75" s="83"/>
      <c r="M75" s="83"/>
      <c r="N75" s="83"/>
      <c r="O75" s="75"/>
      <c r="P75" s="75"/>
      <c r="Q75" s="75"/>
      <c r="R75" s="76"/>
    </row>
    <row r="76" spans="1:18">
      <c r="A76" s="115"/>
      <c r="B76" s="16" t="s">
        <v>40</v>
      </c>
      <c r="D76" s="17"/>
      <c r="E76" s="84"/>
      <c r="F76" s="85"/>
      <c r="G76" s="85"/>
      <c r="H76" s="85"/>
      <c r="I76" s="85"/>
      <c r="J76" s="85"/>
      <c r="K76" s="85"/>
      <c r="L76" s="85"/>
      <c r="M76" s="85"/>
      <c r="N76" s="85"/>
      <c r="O76" s="79"/>
      <c r="P76" s="79"/>
      <c r="Q76" s="79"/>
      <c r="R76" s="80"/>
    </row>
    <row r="77" spans="1:18">
      <c r="A77" s="115" t="s">
        <v>59</v>
      </c>
      <c r="B77" s="37" t="s">
        <v>292</v>
      </c>
      <c r="C77" s="30"/>
      <c r="D77" s="60" t="s">
        <v>278</v>
      </c>
      <c r="E77" s="263"/>
      <c r="F77" s="264"/>
      <c r="G77" s="91">
        <v>0</v>
      </c>
      <c r="H77" s="92">
        <v>0</v>
      </c>
      <c r="I77" s="92">
        <v>0</v>
      </c>
      <c r="J77" s="92">
        <v>0</v>
      </c>
      <c r="K77" s="92">
        <v>0</v>
      </c>
      <c r="L77" s="92">
        <v>60222.535791256596</v>
      </c>
      <c r="M77" s="92">
        <v>59722.567400214291</v>
      </c>
      <c r="N77" s="92">
        <v>59018.085075431467</v>
      </c>
      <c r="O77" s="301">
        <v>58415.859717518899</v>
      </c>
      <c r="P77" s="301">
        <v>57813.634359606323</v>
      </c>
      <c r="Q77" s="301">
        <v>117532.07016519961</v>
      </c>
      <c r="R77" s="301">
        <v>116331.75104399549</v>
      </c>
    </row>
    <row r="78" spans="1:18">
      <c r="A78" s="115" t="s">
        <v>60</v>
      </c>
      <c r="B78" s="37" t="s">
        <v>293</v>
      </c>
      <c r="C78" s="30"/>
      <c r="D78" s="66" t="s">
        <v>277</v>
      </c>
      <c r="E78" s="264"/>
      <c r="F78" s="264"/>
      <c r="G78" s="92">
        <v>0</v>
      </c>
      <c r="H78" s="92">
        <v>0</v>
      </c>
      <c r="I78" s="92">
        <v>0</v>
      </c>
      <c r="J78" s="92">
        <v>0</v>
      </c>
      <c r="K78" s="92">
        <v>0</v>
      </c>
      <c r="L78" s="92">
        <v>0</v>
      </c>
      <c r="M78" s="92">
        <v>0</v>
      </c>
      <c r="N78" s="92">
        <v>0</v>
      </c>
      <c r="O78" s="301">
        <v>0</v>
      </c>
      <c r="P78" s="301">
        <v>82257.641682171539</v>
      </c>
      <c r="Q78" s="301">
        <v>126317.18855725399</v>
      </c>
      <c r="R78" s="301">
        <v>125973.00401065813</v>
      </c>
    </row>
    <row r="79" spans="1:18">
      <c r="A79" s="115" t="s">
        <v>61</v>
      </c>
      <c r="B79" s="37" t="s">
        <v>294</v>
      </c>
      <c r="C79" s="30"/>
      <c r="D79" s="66" t="s">
        <v>270</v>
      </c>
      <c r="E79" s="263"/>
      <c r="F79" s="263"/>
      <c r="G79" s="92">
        <v>0</v>
      </c>
      <c r="H79" s="92">
        <v>0</v>
      </c>
      <c r="I79" s="92">
        <v>0</v>
      </c>
      <c r="J79" s="92">
        <v>0</v>
      </c>
      <c r="K79" s="92">
        <v>0</v>
      </c>
      <c r="L79" s="92">
        <v>0</v>
      </c>
      <c r="M79" s="92">
        <v>0</v>
      </c>
      <c r="N79" s="92">
        <v>74506.040266104596</v>
      </c>
      <c r="O79" s="301">
        <v>73199.892794402083</v>
      </c>
      <c r="P79" s="301">
        <v>71532.18160341488</v>
      </c>
      <c r="Q79" s="301">
        <v>70040.27611182908</v>
      </c>
      <c r="R79" s="301">
        <v>143053.45811267133</v>
      </c>
    </row>
    <row r="80" spans="1:18">
      <c r="A80" s="115" t="s">
        <v>62</v>
      </c>
      <c r="B80" s="37" t="s">
        <v>295</v>
      </c>
      <c r="C80" s="30"/>
      <c r="D80" s="66" t="s">
        <v>269</v>
      </c>
      <c r="E80" s="263"/>
      <c r="F80" s="263"/>
      <c r="G80" s="92">
        <v>0</v>
      </c>
      <c r="H80" s="92">
        <v>0</v>
      </c>
      <c r="I80" s="92">
        <v>0</v>
      </c>
      <c r="J80" s="92">
        <v>0</v>
      </c>
      <c r="K80" s="92">
        <v>0</v>
      </c>
      <c r="L80" s="92">
        <v>0</v>
      </c>
      <c r="M80" s="92">
        <v>0</v>
      </c>
      <c r="N80" s="92">
        <v>0</v>
      </c>
      <c r="O80" s="301">
        <v>156072.58615865483</v>
      </c>
      <c r="P80" s="301">
        <v>156493.30571339701</v>
      </c>
      <c r="Q80" s="301">
        <v>156095.37896735946</v>
      </c>
      <c r="R80" s="301">
        <v>156099.62956582039</v>
      </c>
    </row>
    <row r="81" spans="1:18">
      <c r="A81" s="115">
        <v>16</v>
      </c>
      <c r="B81" s="34" t="s">
        <v>82</v>
      </c>
      <c r="C81" s="33"/>
      <c r="D81" s="62"/>
      <c r="E81" s="261"/>
      <c r="F81" s="261"/>
      <c r="G81" s="50">
        <f t="shared" ref="G81:R81" si="2">SUM(G77:G80)</f>
        <v>0</v>
      </c>
      <c r="H81" s="50">
        <f t="shared" si="2"/>
        <v>0</v>
      </c>
      <c r="I81" s="50">
        <f t="shared" si="2"/>
        <v>0</v>
      </c>
      <c r="J81" s="50">
        <f t="shared" si="2"/>
        <v>0</v>
      </c>
      <c r="K81" s="50">
        <f t="shared" si="2"/>
        <v>0</v>
      </c>
      <c r="L81" s="50">
        <f t="shared" si="2"/>
        <v>60222.535791256596</v>
      </c>
      <c r="M81" s="50">
        <f t="shared" si="2"/>
        <v>59722.567400214291</v>
      </c>
      <c r="N81" s="50">
        <f t="shared" si="2"/>
        <v>133524.12534153607</v>
      </c>
      <c r="O81" s="50">
        <f t="shared" si="2"/>
        <v>287688.33867057582</v>
      </c>
      <c r="P81" s="50">
        <f t="shared" si="2"/>
        <v>368096.76335858973</v>
      </c>
      <c r="Q81" s="50">
        <f t="shared" si="2"/>
        <v>469984.91380164213</v>
      </c>
      <c r="R81" s="50">
        <f t="shared" si="2"/>
        <v>541457.84273314534</v>
      </c>
    </row>
    <row r="82" spans="1:18">
      <c r="A82" s="115"/>
      <c r="B82" s="138"/>
      <c r="C82" s="136"/>
      <c r="D82" s="137"/>
      <c r="E82" s="83"/>
      <c r="F82" s="83"/>
      <c r="G82" s="83"/>
      <c r="H82" s="83"/>
      <c r="I82" s="83"/>
      <c r="J82" s="83"/>
      <c r="K82" s="83"/>
      <c r="L82" s="83"/>
      <c r="M82" s="83"/>
      <c r="N82" s="83"/>
      <c r="O82" s="83"/>
      <c r="P82" s="83"/>
      <c r="Q82" s="83"/>
      <c r="R82" s="139"/>
    </row>
    <row r="83" spans="1:18" ht="15" customHeight="1">
      <c r="A83" s="115">
        <v>17</v>
      </c>
      <c r="B83" s="35" t="s">
        <v>144</v>
      </c>
      <c r="C83" s="36"/>
      <c r="D83" s="60"/>
      <c r="E83" s="265"/>
      <c r="F83" s="265"/>
      <c r="G83" s="61">
        <f t="shared" ref="G83:R83" si="3">G81+G73</f>
        <v>0</v>
      </c>
      <c r="H83" s="61">
        <f t="shared" si="3"/>
        <v>0</v>
      </c>
      <c r="I83" s="61">
        <f t="shared" si="3"/>
        <v>0</v>
      </c>
      <c r="J83" s="61">
        <f t="shared" si="3"/>
        <v>0</v>
      </c>
      <c r="K83" s="61">
        <f t="shared" si="3"/>
        <v>0</v>
      </c>
      <c r="L83" s="61">
        <f t="shared" si="3"/>
        <v>60222.535791256596</v>
      </c>
      <c r="M83" s="61">
        <f t="shared" si="3"/>
        <v>59722.567400214291</v>
      </c>
      <c r="N83" s="61">
        <f t="shared" si="3"/>
        <v>133524.12534153607</v>
      </c>
      <c r="O83" s="61">
        <f t="shared" si="3"/>
        <v>287688.33867057582</v>
      </c>
      <c r="P83" s="61">
        <f t="shared" si="3"/>
        <v>368096.76335858973</v>
      </c>
      <c r="Q83" s="61">
        <f t="shared" si="3"/>
        <v>469984.91380164213</v>
      </c>
      <c r="R83" s="61">
        <f t="shared" si="3"/>
        <v>541457.84273314534</v>
      </c>
    </row>
    <row r="84" spans="1:18" ht="15" customHeight="1">
      <c r="A84" s="115"/>
      <c r="B84" s="97"/>
      <c r="C84" s="98"/>
      <c r="D84" s="16"/>
      <c r="E84" s="277"/>
      <c r="F84" s="277"/>
      <c r="G84" s="57"/>
      <c r="H84" s="57"/>
      <c r="I84" s="57"/>
      <c r="J84" s="57"/>
      <c r="K84" s="57"/>
      <c r="L84" s="57"/>
      <c r="M84" s="57"/>
      <c r="N84" s="57"/>
      <c r="O84" s="57"/>
      <c r="P84" s="57"/>
      <c r="Q84" s="57"/>
      <c r="R84" s="57"/>
    </row>
    <row r="85" spans="1:18" ht="15" customHeight="1">
      <c r="A85" s="115" t="s">
        <v>233</v>
      </c>
      <c r="B85" s="34" t="s">
        <v>239</v>
      </c>
      <c r="C85" s="278"/>
      <c r="D85" s="279"/>
      <c r="E85" s="277"/>
      <c r="F85" s="277"/>
      <c r="G85" s="280"/>
      <c r="H85" s="280"/>
      <c r="I85" s="280"/>
      <c r="J85" s="280"/>
      <c r="K85" s="280"/>
      <c r="L85" s="280"/>
      <c r="M85" s="280"/>
      <c r="N85" s="280"/>
      <c r="O85" s="280"/>
      <c r="P85" s="280"/>
      <c r="Q85" s="280"/>
      <c r="R85" s="280"/>
    </row>
    <row r="86" spans="1:18" ht="15" customHeight="1">
      <c r="A86" s="115"/>
      <c r="B86" s="145"/>
      <c r="C86" s="98"/>
      <c r="D86" s="16"/>
      <c r="E86" s="57"/>
      <c r="F86" s="57"/>
      <c r="G86" s="57"/>
      <c r="H86" s="57"/>
      <c r="I86" s="57"/>
      <c r="J86" s="57"/>
      <c r="K86" s="57"/>
      <c r="L86" s="57"/>
      <c r="M86" s="57"/>
      <c r="N86" s="57"/>
      <c r="O86" s="57"/>
      <c r="P86" s="57"/>
      <c r="Q86" s="57"/>
      <c r="R86" s="57"/>
    </row>
    <row r="87" spans="1:18" ht="18.75">
      <c r="A87" s="115"/>
      <c r="B87" s="247" t="s">
        <v>198</v>
      </c>
      <c r="D87" s="16"/>
      <c r="E87" s="65"/>
      <c r="F87" s="65"/>
      <c r="G87" s="65"/>
      <c r="H87" s="65"/>
      <c r="I87" s="65"/>
      <c r="J87" s="65"/>
      <c r="K87" s="65"/>
      <c r="L87" s="65"/>
      <c r="M87" s="65"/>
      <c r="N87" s="65"/>
      <c r="O87" s="58"/>
      <c r="P87" s="58"/>
      <c r="Q87" s="58"/>
      <c r="R87" s="58"/>
    </row>
    <row r="88" spans="1:18">
      <c r="A88" s="115"/>
      <c r="B88" s="22"/>
      <c r="C88" s="26"/>
      <c r="D88" s="22"/>
    </row>
    <row r="89" spans="1:18">
      <c r="A89" s="115"/>
      <c r="B89" s="16"/>
      <c r="C89" s="17"/>
      <c r="D89" s="153"/>
      <c r="E89" s="151" t="s">
        <v>108</v>
      </c>
      <c r="F89" s="151" t="s">
        <v>63</v>
      </c>
      <c r="G89" s="47" t="s">
        <v>1</v>
      </c>
      <c r="H89" s="47" t="s">
        <v>2</v>
      </c>
      <c r="I89" s="47" t="s">
        <v>17</v>
      </c>
      <c r="J89" s="47" t="s">
        <v>18</v>
      </c>
      <c r="K89" s="47" t="s">
        <v>20</v>
      </c>
      <c r="L89" s="47" t="s">
        <v>21</v>
      </c>
      <c r="M89" s="47" t="s">
        <v>24</v>
      </c>
      <c r="N89" s="47" t="s">
        <v>25</v>
      </c>
      <c r="O89" s="47" t="s">
        <v>27</v>
      </c>
      <c r="P89" s="47" t="s">
        <v>28</v>
      </c>
      <c r="Q89" s="47" t="s">
        <v>29</v>
      </c>
      <c r="R89" s="47" t="s">
        <v>30</v>
      </c>
    </row>
    <row r="90" spans="1:18">
      <c r="A90" s="115">
        <v>18</v>
      </c>
      <c r="B90" s="35" t="s">
        <v>199</v>
      </c>
      <c r="C90" s="66"/>
      <c r="D90" s="152"/>
      <c r="E90" s="205">
        <v>477697.50429999758</v>
      </c>
      <c r="F90" s="205">
        <v>320150.85549999541</v>
      </c>
      <c r="G90" s="92">
        <v>259578.8003000035</v>
      </c>
      <c r="H90" s="92">
        <v>369270.42749999859</v>
      </c>
      <c r="I90" s="92">
        <v>150351.77139999543</v>
      </c>
      <c r="J90" s="92">
        <v>608379.81429999263</v>
      </c>
      <c r="K90" s="92">
        <v>161606.9910131247</v>
      </c>
      <c r="L90" s="92">
        <v>148965.83590166853</v>
      </c>
      <c r="M90" s="92">
        <v>464170.77233678801</v>
      </c>
      <c r="N90" s="306">
        <v>535801.63670446654</v>
      </c>
      <c r="O90" s="301">
        <v>426228.23258082662</v>
      </c>
      <c r="P90" s="301">
        <v>369321.0550999128</v>
      </c>
      <c r="Q90" s="301">
        <v>263246.9835642603</v>
      </c>
      <c r="R90" s="301">
        <v>208841.24367315718</v>
      </c>
    </row>
    <row r="91" spans="1:18" ht="15" customHeight="1">
      <c r="A91" s="115"/>
      <c r="B91" s="145"/>
      <c r="C91" s="98"/>
      <c r="D91" s="16"/>
      <c r="E91" s="57"/>
      <c r="F91" s="57"/>
      <c r="G91" s="57"/>
      <c r="H91" s="57"/>
      <c r="I91" s="57"/>
      <c r="J91" s="57"/>
      <c r="K91" s="57"/>
      <c r="L91" s="57"/>
      <c r="M91" s="57"/>
      <c r="N91" s="57"/>
      <c r="O91" s="57"/>
      <c r="P91" s="57"/>
      <c r="Q91" s="57"/>
      <c r="R91" s="57"/>
    </row>
    <row r="92" spans="1:18" ht="15" customHeight="1">
      <c r="A92" s="115"/>
      <c r="C92" s="98"/>
      <c r="D92" s="16"/>
      <c r="E92" s="57"/>
      <c r="F92" s="57"/>
      <c r="G92" s="57"/>
      <c r="H92" s="57"/>
      <c r="I92" s="57"/>
      <c r="J92" s="57"/>
      <c r="K92" s="57"/>
      <c r="L92" s="57"/>
      <c r="M92" s="57"/>
      <c r="N92" s="57"/>
      <c r="O92" s="57"/>
      <c r="P92" s="57"/>
      <c r="Q92" s="57"/>
      <c r="R92" s="57"/>
    </row>
    <row r="93" spans="1:18" ht="18.75">
      <c r="A93" s="115"/>
      <c r="B93" s="249" t="s">
        <v>15</v>
      </c>
      <c r="D93" s="16"/>
      <c r="E93" s="57"/>
      <c r="F93" s="57"/>
      <c r="G93" s="57"/>
      <c r="H93" s="57"/>
      <c r="I93" s="57"/>
      <c r="J93" s="57"/>
      <c r="K93" s="57"/>
      <c r="L93" s="57"/>
      <c r="M93" s="57"/>
      <c r="N93" s="57"/>
      <c r="O93" s="57"/>
      <c r="P93" s="57"/>
      <c r="Q93" s="57"/>
      <c r="R93" s="57"/>
    </row>
    <row r="94" spans="1:18">
      <c r="A94" s="115"/>
      <c r="B94" s="16"/>
      <c r="D94" s="16"/>
      <c r="E94" s="47" t="s">
        <v>108</v>
      </c>
      <c r="F94" s="47" t="s">
        <v>63</v>
      </c>
      <c r="G94" s="47" t="s">
        <v>1</v>
      </c>
      <c r="H94" s="47" t="s">
        <v>2</v>
      </c>
      <c r="I94" s="47" t="s">
        <v>17</v>
      </c>
      <c r="J94" s="47" t="s">
        <v>18</v>
      </c>
      <c r="K94" s="47" t="s">
        <v>20</v>
      </c>
      <c r="L94" s="47" t="s">
        <v>21</v>
      </c>
      <c r="M94" s="47" t="s">
        <v>24</v>
      </c>
      <c r="N94" s="47" t="s">
        <v>25</v>
      </c>
      <c r="O94" s="47" t="s">
        <v>27</v>
      </c>
      <c r="P94" s="47" t="s">
        <v>28</v>
      </c>
      <c r="Q94" s="47" t="s">
        <v>29</v>
      </c>
      <c r="R94" s="47" t="s">
        <v>30</v>
      </c>
    </row>
    <row r="95" spans="1:18">
      <c r="A95" s="115">
        <v>19</v>
      </c>
      <c r="B95" s="34" t="s">
        <v>234</v>
      </c>
      <c r="C95" s="30"/>
      <c r="D95" s="66"/>
      <c r="E95" s="126">
        <f>E62+E83+E85</f>
        <v>767046.20640000119</v>
      </c>
      <c r="F95" s="126">
        <f>F62+F83+F85</f>
        <v>875525.63290000102</v>
      </c>
      <c r="G95" s="276">
        <f>G62+G83+G85</f>
        <v>922988.92519999947</v>
      </c>
      <c r="H95" s="276">
        <f>H62+H83+H85</f>
        <v>824310.6166999999</v>
      </c>
      <c r="I95" s="276">
        <f>I62+I83+I85</f>
        <v>1040385.1585000012</v>
      </c>
      <c r="J95" s="276">
        <f>J62+J83+J85</f>
        <v>596103.38670000143</v>
      </c>
      <c r="K95" s="276">
        <f>K62+K83+K85</f>
        <v>1036767.5949068749</v>
      </c>
      <c r="L95" s="276">
        <f>L62+L83+L85</f>
        <v>1046225.8732883314</v>
      </c>
      <c r="M95" s="276">
        <f>M62+M83+M85</f>
        <v>745311.03341321182</v>
      </c>
      <c r="N95" s="276">
        <f>N62+N83+N85</f>
        <v>673495.22271553357</v>
      </c>
      <c r="O95" s="276">
        <f>O62+O83+O85</f>
        <v>802084.13857917325</v>
      </c>
      <c r="P95" s="276">
        <f>P62+P83+P85</f>
        <v>863565.70221008721</v>
      </c>
      <c r="Q95" s="276">
        <f>Q62+Q83+Q85</f>
        <v>975847.41595573968</v>
      </c>
      <c r="R95" s="276">
        <f>R62+R83+R85</f>
        <v>1036450.5865568428</v>
      </c>
    </row>
    <row r="96" spans="1:18">
      <c r="A96" s="115" t="s">
        <v>218</v>
      </c>
      <c r="B96" s="171" t="s">
        <v>238</v>
      </c>
      <c r="C96" s="30"/>
      <c r="D96" s="66"/>
      <c r="E96" s="126">
        <f>E59</f>
        <v>0</v>
      </c>
      <c r="F96" s="126">
        <f>F59</f>
        <v>0</v>
      </c>
      <c r="G96" s="276">
        <f>G59</f>
        <v>0</v>
      </c>
      <c r="H96" s="276">
        <f>H59</f>
        <v>0</v>
      </c>
      <c r="I96" s="276">
        <f>I59</f>
        <v>0</v>
      </c>
      <c r="J96" s="276">
        <f>J59</f>
        <v>0</v>
      </c>
      <c r="K96" s="276">
        <f>K59</f>
        <v>0</v>
      </c>
      <c r="L96" s="276">
        <f>L59</f>
        <v>0</v>
      </c>
      <c r="M96" s="276">
        <f>M59</f>
        <v>0</v>
      </c>
      <c r="N96" s="276">
        <f>N59</f>
        <v>0</v>
      </c>
      <c r="O96" s="276">
        <f>O59</f>
        <v>0</v>
      </c>
      <c r="P96" s="276">
        <f>P59</f>
        <v>0</v>
      </c>
      <c r="Q96" s="276">
        <f>Q59</f>
        <v>0</v>
      </c>
      <c r="R96" s="276">
        <f>R59</f>
        <v>0</v>
      </c>
    </row>
    <row r="97" spans="1:18">
      <c r="A97" s="115">
        <v>20</v>
      </c>
      <c r="B97" s="34" t="s">
        <v>145</v>
      </c>
      <c r="C97" s="30"/>
      <c r="D97" s="66"/>
      <c r="E97" s="126">
        <f>E90</f>
        <v>477697.50429999758</v>
      </c>
      <c r="F97" s="126">
        <f>F90</f>
        <v>320150.85549999541</v>
      </c>
      <c r="G97" s="276">
        <f>G90</f>
        <v>259578.8003000035</v>
      </c>
      <c r="H97" s="276">
        <f t="shared" ref="H97:R97" si="4">H90</f>
        <v>369270.42749999859</v>
      </c>
      <c r="I97" s="276">
        <f t="shared" si="4"/>
        <v>150351.77139999543</v>
      </c>
      <c r="J97" s="276">
        <f t="shared" si="4"/>
        <v>608379.81429999263</v>
      </c>
      <c r="K97" s="276">
        <f t="shared" si="4"/>
        <v>161606.9910131247</v>
      </c>
      <c r="L97" s="276">
        <f t="shared" si="4"/>
        <v>148965.83590166853</v>
      </c>
      <c r="M97" s="276">
        <f t="shared" si="4"/>
        <v>464170.77233678801</v>
      </c>
      <c r="N97" s="276">
        <f t="shared" si="4"/>
        <v>535801.63670446654</v>
      </c>
      <c r="O97" s="276">
        <f t="shared" si="4"/>
        <v>426228.23258082662</v>
      </c>
      <c r="P97" s="276">
        <f t="shared" si="4"/>
        <v>369321.0550999128</v>
      </c>
      <c r="Q97" s="276">
        <f t="shared" si="4"/>
        <v>263246.9835642603</v>
      </c>
      <c r="R97" s="276">
        <f t="shared" si="4"/>
        <v>208841.24367315718</v>
      </c>
    </row>
    <row r="98" spans="1:18">
      <c r="A98" s="269">
        <v>21</v>
      </c>
      <c r="B98" s="34" t="s">
        <v>219</v>
      </c>
      <c r="C98" s="30"/>
      <c r="D98" s="60"/>
      <c r="E98" s="126">
        <f t="shared" ref="E98:R98" si="5">E95-E96+E97</f>
        <v>1244743.7106999988</v>
      </c>
      <c r="F98" s="126">
        <f t="shared" si="5"/>
        <v>1195676.4883999964</v>
      </c>
      <c r="G98" s="276">
        <f t="shared" si="5"/>
        <v>1182567.725500003</v>
      </c>
      <c r="H98" s="276">
        <f t="shared" si="5"/>
        <v>1193581.0441999985</v>
      </c>
      <c r="I98" s="276">
        <f t="shared" si="5"/>
        <v>1190736.9298999966</v>
      </c>
      <c r="J98" s="276">
        <f t="shared" si="5"/>
        <v>1204483.2009999941</v>
      </c>
      <c r="K98" s="276">
        <f t="shared" si="5"/>
        <v>1198374.5859199995</v>
      </c>
      <c r="L98" s="276">
        <f t="shared" si="5"/>
        <v>1195191.7091899998</v>
      </c>
      <c r="M98" s="276">
        <f t="shared" si="5"/>
        <v>1209481.8057499998</v>
      </c>
      <c r="N98" s="276">
        <f t="shared" si="5"/>
        <v>1209296.8594200001</v>
      </c>
      <c r="O98" s="276">
        <f t="shared" si="5"/>
        <v>1228312.3711599999</v>
      </c>
      <c r="P98" s="276">
        <f t="shared" si="5"/>
        <v>1232886.75731</v>
      </c>
      <c r="Q98" s="276">
        <f t="shared" si="5"/>
        <v>1239094.39952</v>
      </c>
      <c r="R98" s="276">
        <f t="shared" si="5"/>
        <v>1245291.83023</v>
      </c>
    </row>
    <row r="99" spans="1:18">
      <c r="A99" s="115">
        <v>22</v>
      </c>
      <c r="B99" s="34" t="s">
        <v>74</v>
      </c>
      <c r="C99" s="30"/>
      <c r="D99" s="60"/>
      <c r="E99" s="126">
        <f>E17</f>
        <v>1249327.7106999988</v>
      </c>
      <c r="F99" s="126">
        <f>F17</f>
        <v>1199857.4883999964</v>
      </c>
      <c r="G99" s="61">
        <f>G17</f>
        <v>1182567.725500003</v>
      </c>
      <c r="H99" s="61">
        <f>H17</f>
        <v>1193581.0441999985</v>
      </c>
      <c r="I99" s="61">
        <f>I17</f>
        <v>1190736.9298999966</v>
      </c>
      <c r="J99" s="61">
        <f>J17</f>
        <v>1204483.2009999941</v>
      </c>
      <c r="K99" s="61">
        <f>K17</f>
        <v>1198374.5859199998</v>
      </c>
      <c r="L99" s="61">
        <f>L17</f>
        <v>1195191.7091899998</v>
      </c>
      <c r="M99" s="61">
        <f>M17</f>
        <v>1209481.8057499998</v>
      </c>
      <c r="N99" s="61">
        <f>N17</f>
        <v>1209296.8594200001</v>
      </c>
      <c r="O99" s="61">
        <f>O17</f>
        <v>1228312.3711599999</v>
      </c>
      <c r="P99" s="61">
        <f>P17</f>
        <v>1232886.75731</v>
      </c>
      <c r="Q99" s="61">
        <f>Q17</f>
        <v>1239094.39952</v>
      </c>
      <c r="R99" s="61">
        <f>R17</f>
        <v>1245291.83023</v>
      </c>
    </row>
    <row r="100" spans="1:18">
      <c r="A100" s="115">
        <v>23</v>
      </c>
      <c r="B100" s="34" t="s">
        <v>220</v>
      </c>
      <c r="C100" s="30"/>
      <c r="D100" s="66"/>
      <c r="E100" s="126">
        <f>E98-E99</f>
        <v>-4584</v>
      </c>
      <c r="F100" s="126">
        <f>F98-F99</f>
        <v>-4181</v>
      </c>
      <c r="G100" s="61">
        <f t="shared" ref="G100:R100" si="6">G98-G99</f>
        <v>0</v>
      </c>
      <c r="H100" s="61">
        <f t="shared" si="6"/>
        <v>0</v>
      </c>
      <c r="I100" s="61">
        <f t="shared" si="6"/>
        <v>0</v>
      </c>
      <c r="J100" s="61">
        <f t="shared" si="6"/>
        <v>0</v>
      </c>
      <c r="K100" s="61">
        <f t="shared" si="6"/>
        <v>0</v>
      </c>
      <c r="L100" s="61">
        <f t="shared" si="6"/>
        <v>0</v>
      </c>
      <c r="M100" s="61">
        <f t="shared" si="6"/>
        <v>0</v>
      </c>
      <c r="N100" s="61">
        <f t="shared" si="6"/>
        <v>0</v>
      </c>
      <c r="O100" s="61">
        <f t="shared" si="6"/>
        <v>0</v>
      </c>
      <c r="P100" s="61">
        <f t="shared" si="6"/>
        <v>0</v>
      </c>
      <c r="Q100" s="61">
        <f t="shared" si="6"/>
        <v>0</v>
      </c>
      <c r="R100" s="61">
        <f t="shared" si="6"/>
        <v>0</v>
      </c>
    </row>
    <row r="101" spans="1:18">
      <c r="A101" s="115"/>
    </row>
    <row r="102" spans="1:18">
      <c r="A102" s="115"/>
      <c r="P102" s="3"/>
      <c r="Q102" s="3"/>
      <c r="R102" s="3"/>
    </row>
    <row r="103" spans="1:18">
      <c r="A103" s="115"/>
    </row>
    <row r="104" spans="1:18">
      <c r="A104" s="115"/>
    </row>
    <row r="105" spans="1:18">
      <c r="A105" s="115"/>
    </row>
    <row r="106" spans="1:18">
      <c r="A106" s="115"/>
    </row>
    <row r="107" spans="1:18">
      <c r="A107" s="115"/>
    </row>
    <row r="108" spans="1:18">
      <c r="A108" s="115"/>
    </row>
    <row r="109" spans="1:18">
      <c r="A109" s="115"/>
    </row>
    <row r="110" spans="1:18">
      <c r="A110" s="115"/>
    </row>
    <row r="111" spans="1:18">
      <c r="A111" s="115"/>
    </row>
  </sheetData>
  <dataConsolidate/>
  <mergeCells count="1">
    <mergeCell ref="E9:F9"/>
  </mergeCells>
  <dataValidations disablePrompts="1" count="1">
    <dataValidation type="list" allowBlank="1" showInputMessage="1" showErrorMessage="1" sqref="D32 D27:D28" xr:uid="{00000000-0002-0000-0300-000000000000}">
      <formula1>#REF!</formula1>
    </dataValidation>
  </dataValidations>
  <printOptions horizontalCentered="1"/>
  <pageMargins left="0.25" right="0.25" top="0.75" bottom="0.75" header="0.3" footer="0.3"/>
  <pageSetup scale="34"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2"/>
    <pageSetUpPr fitToPage="1"/>
  </sheetPr>
  <dimension ref="A1:R127"/>
  <sheetViews>
    <sheetView zoomScale="70" zoomScaleNormal="70" workbookViewId="0">
      <selection activeCell="T81" sqref="T81"/>
    </sheetView>
  </sheetViews>
  <sheetFormatPr defaultColWidth="9" defaultRowHeight="15.75"/>
  <cols>
    <col min="1" max="1" width="9" style="119"/>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A3" s="119"/>
      <c r="B3" s="97" t="s">
        <v>178</v>
      </c>
      <c r="C3" s="17"/>
      <c r="D3" s="13"/>
    </row>
    <row r="4" spans="1:18" s="2" customFormat="1">
      <c r="A4" s="119"/>
      <c r="B4" s="21" t="s">
        <v>156</v>
      </c>
      <c r="C4" s="17"/>
      <c r="D4" s="12"/>
    </row>
    <row r="5" spans="1:18" s="2" customFormat="1">
      <c r="A5" s="119"/>
      <c r="B5" s="244" t="s">
        <v>162</v>
      </c>
      <c r="C5" s="17"/>
      <c r="D5" s="12"/>
    </row>
    <row r="6" spans="1:18" s="2" customFormat="1">
      <c r="A6" s="119"/>
      <c r="B6" s="12"/>
      <c r="D6" s="12"/>
    </row>
    <row r="7" spans="1:18" s="2" customFormat="1" ht="15.75" customHeight="1">
      <c r="A7" s="119"/>
      <c r="B7" s="118" t="s">
        <v>78</v>
      </c>
      <c r="C7" s="7"/>
      <c r="D7" s="7"/>
      <c r="E7" s="8"/>
      <c r="F7" s="8"/>
      <c r="G7" s="8"/>
      <c r="I7" s="4"/>
      <c r="J7" s="4"/>
      <c r="K7" s="4"/>
      <c r="L7" s="4"/>
      <c r="M7" s="4"/>
      <c r="N7" s="4"/>
      <c r="O7" s="4"/>
    </row>
    <row r="8" spans="1:18" s="2" customFormat="1">
      <c r="A8" s="119"/>
      <c r="B8" s="16"/>
      <c r="C8" s="9"/>
      <c r="D8" s="16"/>
      <c r="E8" s="39"/>
      <c r="F8" s="39"/>
      <c r="G8" s="39"/>
      <c r="H8" s="39"/>
      <c r="I8" s="39"/>
      <c r="J8" s="40" t="s">
        <v>3</v>
      </c>
      <c r="K8" s="41"/>
      <c r="L8" s="41"/>
      <c r="M8" s="41"/>
      <c r="N8" s="41"/>
      <c r="O8" s="42"/>
      <c r="P8" s="43"/>
      <c r="Q8" s="43"/>
      <c r="R8" s="43"/>
    </row>
    <row r="9" spans="1:18" s="2" customFormat="1">
      <c r="A9" s="119"/>
      <c r="B9" s="9"/>
      <c r="C9" s="9"/>
      <c r="D9" s="16"/>
      <c r="E9" s="57" t="s">
        <v>64</v>
      </c>
      <c r="F9" s="57"/>
      <c r="G9" s="44"/>
      <c r="H9" s="45"/>
      <c r="I9" s="45"/>
      <c r="J9" s="46"/>
      <c r="K9" s="42"/>
      <c r="L9" s="42"/>
      <c r="M9" s="42"/>
      <c r="N9" s="42"/>
      <c r="O9" s="42"/>
      <c r="P9" s="43"/>
      <c r="Q9" s="43"/>
      <c r="R9" s="43"/>
    </row>
    <row r="10" spans="1:18" ht="15.75" customHeight="1">
      <c r="B10" s="247" t="s">
        <v>200</v>
      </c>
      <c r="C10" s="18"/>
      <c r="D10" s="17"/>
      <c r="E10" s="57" t="s">
        <v>201</v>
      </c>
      <c r="F10" s="57"/>
      <c r="G10" s="56"/>
      <c r="H10" s="56"/>
      <c r="I10" s="56"/>
      <c r="J10" s="56"/>
      <c r="K10" s="56"/>
      <c r="L10" s="56"/>
      <c r="M10" s="56"/>
      <c r="N10" s="56"/>
      <c r="O10" s="56"/>
      <c r="P10" s="56"/>
      <c r="Q10" s="56"/>
      <c r="R10" s="56"/>
    </row>
    <row r="11" spans="1:18" ht="15.75" customHeight="1">
      <c r="B11" s="22" t="s">
        <v>190</v>
      </c>
      <c r="C11" s="26"/>
      <c r="D11" s="22"/>
      <c r="G11" s="57"/>
      <c r="H11" s="57"/>
      <c r="I11" s="57"/>
      <c r="J11" s="57"/>
      <c r="K11" s="57"/>
      <c r="L11" s="57"/>
      <c r="M11" s="57"/>
      <c r="N11" s="57"/>
      <c r="O11" s="58"/>
      <c r="P11" s="58"/>
      <c r="Q11" s="58"/>
      <c r="R11" s="58"/>
    </row>
    <row r="12" spans="1:18">
      <c r="A12" s="115"/>
      <c r="B12" s="27" t="s">
        <v>43</v>
      </c>
      <c r="C12" s="17"/>
      <c r="D12" s="59" t="s">
        <v>75</v>
      </c>
      <c r="E12" s="47" t="s">
        <v>108</v>
      </c>
      <c r="F12" s="47" t="s">
        <v>63</v>
      </c>
      <c r="G12" s="47" t="s">
        <v>1</v>
      </c>
      <c r="H12" s="47" t="s">
        <v>2</v>
      </c>
      <c r="I12" s="47" t="s">
        <v>17</v>
      </c>
      <c r="J12" s="47" t="s">
        <v>18</v>
      </c>
      <c r="K12" s="47" t="s">
        <v>20</v>
      </c>
      <c r="L12" s="47" t="s">
        <v>21</v>
      </c>
      <c r="M12" s="47" t="s">
        <v>24</v>
      </c>
      <c r="N12" s="47" t="s">
        <v>25</v>
      </c>
      <c r="O12" s="47" t="s">
        <v>27</v>
      </c>
      <c r="P12" s="47" t="s">
        <v>28</v>
      </c>
      <c r="Q12" s="47" t="s">
        <v>29</v>
      </c>
      <c r="R12" s="47" t="s">
        <v>30</v>
      </c>
    </row>
    <row r="13" spans="1:18">
      <c r="A13" s="115" t="s">
        <v>66</v>
      </c>
      <c r="B13" s="10" t="s">
        <v>254</v>
      </c>
      <c r="C13" s="154"/>
      <c r="D13" s="317">
        <v>0.43</v>
      </c>
      <c r="E13" s="318">
        <v>10624.114919999996</v>
      </c>
      <c r="F13" s="318">
        <v>108075.10995000001</v>
      </c>
      <c r="G13" s="319">
        <v>125761.82265000012</v>
      </c>
      <c r="H13" s="319">
        <v>132376.80633999969</v>
      </c>
      <c r="I13" s="319">
        <v>220009.06398000027</v>
      </c>
      <c r="J13" s="319">
        <v>49471.369280000057</v>
      </c>
      <c r="K13" s="319">
        <v>198386.94999999998</v>
      </c>
      <c r="L13" s="319">
        <v>141193.94</v>
      </c>
      <c r="M13" s="319">
        <v>116005.83</v>
      </c>
      <c r="N13" s="319">
        <v>86098.9</v>
      </c>
      <c r="O13" s="319">
        <v>75605.179999999993</v>
      </c>
      <c r="P13" s="319">
        <v>68943.62</v>
      </c>
      <c r="Q13" s="319">
        <v>72683.33</v>
      </c>
      <c r="R13" s="319">
        <v>68694.649999999994</v>
      </c>
    </row>
    <row r="14" spans="1:18">
      <c r="A14" s="115" t="s">
        <v>67</v>
      </c>
      <c r="B14" s="10" t="s">
        <v>256</v>
      </c>
      <c r="C14" s="154"/>
      <c r="D14" s="317">
        <v>0.8</v>
      </c>
      <c r="E14" s="318">
        <v>1150.3452</v>
      </c>
      <c r="F14" s="318">
        <v>2384.5170399999997</v>
      </c>
      <c r="G14" s="319">
        <v>1318.0603200000003</v>
      </c>
      <c r="H14" s="319">
        <v>2003.9749599999989</v>
      </c>
      <c r="I14" s="319">
        <v>8350.2808000000023</v>
      </c>
      <c r="J14" s="319">
        <v>245.38640000000001</v>
      </c>
      <c r="K14" s="319">
        <v>6924.8</v>
      </c>
      <c r="L14" s="319">
        <v>4400</v>
      </c>
      <c r="M14" s="319">
        <v>3822.4</v>
      </c>
      <c r="N14" s="319">
        <v>2613.6000000000004</v>
      </c>
      <c r="O14" s="319">
        <v>2276.8000000000002</v>
      </c>
      <c r="P14" s="319">
        <v>2078.4</v>
      </c>
      <c r="Q14" s="319">
        <v>2356.8000000000002</v>
      </c>
      <c r="R14" s="319">
        <v>2221.6</v>
      </c>
    </row>
    <row r="15" spans="1:18">
      <c r="A15" s="115"/>
      <c r="B15" s="32"/>
      <c r="D15" s="16"/>
      <c r="E15" s="69"/>
      <c r="F15" s="70"/>
      <c r="G15" s="70"/>
      <c r="H15" s="70"/>
      <c r="I15" s="70"/>
      <c r="J15" s="70"/>
      <c r="K15" s="70"/>
      <c r="L15" s="70"/>
      <c r="M15" s="70"/>
      <c r="N15" s="70"/>
      <c r="O15" s="71"/>
      <c r="P15" s="71"/>
      <c r="Q15" s="71"/>
      <c r="R15" s="72"/>
    </row>
    <row r="16" spans="1:18">
      <c r="A16" s="115"/>
      <c r="B16" s="22" t="s">
        <v>189</v>
      </c>
      <c r="C16" s="26"/>
      <c r="D16" s="22"/>
      <c r="E16" s="82"/>
      <c r="F16" s="83"/>
      <c r="G16" s="83"/>
      <c r="H16" s="83"/>
      <c r="I16" s="83"/>
      <c r="J16" s="83"/>
      <c r="K16" s="83"/>
      <c r="L16" s="83"/>
      <c r="M16" s="83"/>
      <c r="N16" s="83"/>
      <c r="O16" s="75"/>
      <c r="P16" s="75"/>
      <c r="Q16" s="75"/>
      <c r="R16" s="76"/>
    </row>
    <row r="17" spans="1:18">
      <c r="A17" s="115"/>
      <c r="B17" s="27" t="s">
        <v>36</v>
      </c>
      <c r="C17" s="17"/>
      <c r="D17" s="59" t="s">
        <v>76</v>
      </c>
      <c r="E17" s="77"/>
      <c r="F17" s="78"/>
      <c r="G17" s="78"/>
      <c r="H17" s="78"/>
      <c r="I17" s="78"/>
      <c r="J17" s="78"/>
      <c r="K17" s="78"/>
      <c r="L17" s="78"/>
      <c r="M17" s="78"/>
      <c r="N17" s="78"/>
      <c r="O17" s="79"/>
      <c r="P17" s="79"/>
      <c r="Q17" s="79"/>
      <c r="R17" s="80"/>
    </row>
    <row r="18" spans="1:18">
      <c r="A18" s="115" t="s">
        <v>68</v>
      </c>
      <c r="B18" s="10" t="s">
        <v>259</v>
      </c>
      <c r="C18" s="154"/>
      <c r="D18" s="320">
        <v>0.48099999999999998</v>
      </c>
      <c r="E18" s="318">
        <v>2111.9250645999987</v>
      </c>
      <c r="F18" s="318">
        <v>2250.3306981999986</v>
      </c>
      <c r="G18" s="319">
        <v>2170.9720955000003</v>
      </c>
      <c r="H18" s="319">
        <v>6296.5863922000044</v>
      </c>
      <c r="I18" s="319">
        <v>5364.677415500003</v>
      </c>
      <c r="J18" s="319">
        <v>20.788579499999997</v>
      </c>
      <c r="K18" s="319">
        <v>1682.538</v>
      </c>
      <c r="L18" s="319">
        <v>1035.1119999999999</v>
      </c>
      <c r="M18" s="319">
        <v>951.899</v>
      </c>
      <c r="N18" s="319">
        <v>0</v>
      </c>
      <c r="O18" s="319">
        <v>0</v>
      </c>
      <c r="P18" s="319">
        <v>0</v>
      </c>
      <c r="Q18" s="319">
        <v>0</v>
      </c>
      <c r="R18" s="319">
        <v>0</v>
      </c>
    </row>
    <row r="19" spans="1:18">
      <c r="A19" s="1"/>
      <c r="B19" s="161"/>
      <c r="C19" s="288"/>
      <c r="D19" s="288"/>
      <c r="E19" s="289"/>
      <c r="F19" s="289"/>
      <c r="G19" s="289"/>
      <c r="H19" s="289"/>
      <c r="I19" s="289"/>
      <c r="J19" s="289"/>
      <c r="K19" s="289"/>
      <c r="L19" s="289"/>
      <c r="M19" s="289"/>
      <c r="N19" s="289"/>
      <c r="O19" s="290"/>
      <c r="P19" s="290"/>
      <c r="Q19" s="290"/>
      <c r="R19" s="290"/>
    </row>
    <row r="20" spans="1:18" ht="31.5">
      <c r="A20" s="115">
        <v>1</v>
      </c>
      <c r="B20" s="165" t="s">
        <v>90</v>
      </c>
      <c r="C20" s="283"/>
      <c r="D20" s="285"/>
      <c r="E20" s="280">
        <f t="shared" ref="E20:R20" si="0">SUM(E13:E14,E18:E19)</f>
        <v>13886.385184599994</v>
      </c>
      <c r="F20" s="284">
        <f t="shared" si="0"/>
        <v>112709.95768820001</v>
      </c>
      <c r="G20" s="284">
        <f t="shared" si="0"/>
        <v>129250.85506550012</v>
      </c>
      <c r="H20" s="280">
        <f t="shared" si="0"/>
        <v>140677.36769219968</v>
      </c>
      <c r="I20" s="280">
        <f t="shared" si="0"/>
        <v>233724.02219550029</v>
      </c>
      <c r="J20" s="280">
        <f t="shared" si="0"/>
        <v>49737.544259500057</v>
      </c>
      <c r="K20" s="280">
        <f t="shared" si="0"/>
        <v>206994.28799999997</v>
      </c>
      <c r="L20" s="280">
        <f t="shared" si="0"/>
        <v>146629.052</v>
      </c>
      <c r="M20" s="280">
        <f t="shared" si="0"/>
        <v>120780.129</v>
      </c>
      <c r="N20" s="280">
        <f t="shared" si="0"/>
        <v>88712.5</v>
      </c>
      <c r="O20" s="280">
        <f t="shared" si="0"/>
        <v>77881.98</v>
      </c>
      <c r="P20" s="280">
        <f t="shared" si="0"/>
        <v>71022.01999999999</v>
      </c>
      <c r="Q20" s="280">
        <f t="shared" si="0"/>
        <v>75040.13</v>
      </c>
      <c r="R20" s="280">
        <f t="shared" si="0"/>
        <v>70916.25</v>
      </c>
    </row>
    <row r="21" spans="1:18">
      <c r="A21" s="115"/>
      <c r="B21" s="26"/>
      <c r="C21" s="26"/>
      <c r="D21" s="22"/>
      <c r="E21" s="86"/>
      <c r="F21" s="87"/>
      <c r="G21" s="87"/>
      <c r="H21" s="87"/>
      <c r="I21" s="87"/>
      <c r="J21" s="87"/>
      <c r="K21" s="87"/>
      <c r="L21" s="87"/>
      <c r="M21" s="87"/>
      <c r="N21" s="87"/>
      <c r="O21" s="87"/>
      <c r="P21" s="87"/>
      <c r="Q21" s="87"/>
      <c r="R21" s="101"/>
    </row>
    <row r="22" spans="1:18">
      <c r="A22" s="115"/>
      <c r="B22" s="22" t="s">
        <v>193</v>
      </c>
      <c r="C22" s="26"/>
      <c r="D22" s="16"/>
      <c r="E22" s="73"/>
      <c r="F22" s="74"/>
      <c r="G22" s="74"/>
      <c r="H22" s="74"/>
      <c r="I22" s="74"/>
      <c r="J22" s="74"/>
      <c r="K22" s="74"/>
      <c r="L22" s="74"/>
      <c r="M22" s="74"/>
      <c r="N22" s="74"/>
      <c r="O22" s="75"/>
      <c r="P22" s="75"/>
      <c r="Q22" s="75"/>
      <c r="R22" s="76"/>
    </row>
    <row r="23" spans="1:18">
      <c r="A23" s="115"/>
      <c r="B23" s="16" t="s">
        <v>35</v>
      </c>
      <c r="D23" s="59" t="s">
        <v>76</v>
      </c>
      <c r="E23" s="77"/>
      <c r="F23" s="78"/>
      <c r="G23" s="78"/>
      <c r="H23" s="78"/>
      <c r="I23" s="78"/>
      <c r="J23" s="78"/>
      <c r="K23" s="78"/>
      <c r="L23" s="78"/>
      <c r="M23" s="78"/>
      <c r="N23" s="78"/>
      <c r="O23" s="79"/>
      <c r="P23" s="79"/>
      <c r="Q23" s="79"/>
      <c r="R23" s="80"/>
    </row>
    <row r="24" spans="1:18">
      <c r="A24" s="115" t="s">
        <v>83</v>
      </c>
      <c r="B24" s="10"/>
      <c r="C24" s="30"/>
      <c r="D24" s="68"/>
      <c r="E24" s="142"/>
      <c r="F24" s="142"/>
      <c r="G24" s="93"/>
      <c r="H24" s="93"/>
      <c r="I24" s="93"/>
      <c r="J24" s="93"/>
      <c r="K24" s="93"/>
      <c r="L24" s="93"/>
      <c r="M24" s="93"/>
      <c r="N24" s="95"/>
      <c r="O24" s="94"/>
      <c r="P24" s="94"/>
      <c r="Q24" s="94"/>
      <c r="R24" s="94"/>
    </row>
    <row r="25" spans="1:18">
      <c r="A25" s="1"/>
      <c r="B25" s="32"/>
      <c r="C25" s="32"/>
      <c r="D25" s="63"/>
      <c r="E25" s="69"/>
      <c r="F25" s="70"/>
      <c r="G25" s="70"/>
      <c r="H25" s="70"/>
      <c r="I25" s="70"/>
      <c r="J25" s="70"/>
      <c r="K25" s="70"/>
      <c r="L25" s="70"/>
      <c r="M25" s="70"/>
      <c r="N25" s="70"/>
      <c r="O25" s="71"/>
      <c r="P25" s="71"/>
      <c r="Q25" s="71"/>
      <c r="R25" s="72"/>
    </row>
    <row r="26" spans="1:18">
      <c r="A26" s="115"/>
      <c r="B26" s="22" t="s">
        <v>195</v>
      </c>
      <c r="D26" s="22"/>
      <c r="E26" s="82"/>
      <c r="F26" s="83"/>
      <c r="G26" s="83"/>
      <c r="H26" s="83"/>
      <c r="I26" s="83"/>
      <c r="J26" s="83"/>
      <c r="K26" s="83"/>
      <c r="L26" s="83"/>
      <c r="M26" s="83"/>
      <c r="N26" s="83"/>
      <c r="O26" s="75"/>
      <c r="P26" s="75"/>
      <c r="Q26" s="75"/>
      <c r="R26" s="76"/>
    </row>
    <row r="27" spans="1:18">
      <c r="A27" s="115"/>
      <c r="B27" s="16" t="s">
        <v>36</v>
      </c>
      <c r="D27" s="59" t="s">
        <v>76</v>
      </c>
      <c r="E27" s="84"/>
      <c r="F27" s="85"/>
      <c r="G27" s="85"/>
      <c r="H27" s="85"/>
      <c r="I27" s="85"/>
      <c r="J27" s="85"/>
      <c r="K27" s="85"/>
      <c r="L27" s="85"/>
      <c r="M27" s="85"/>
      <c r="N27" s="85"/>
      <c r="O27" s="79"/>
      <c r="P27" s="79"/>
      <c r="Q27" s="79"/>
      <c r="R27" s="80"/>
    </row>
    <row r="28" spans="1:18">
      <c r="A28" s="115" t="s">
        <v>172</v>
      </c>
      <c r="B28" s="10" t="s">
        <v>260</v>
      </c>
      <c r="C28" s="364"/>
      <c r="D28" s="317">
        <v>0</v>
      </c>
      <c r="E28" s="142">
        <v>0</v>
      </c>
      <c r="F28" s="142">
        <v>0</v>
      </c>
      <c r="G28" s="93">
        <v>0</v>
      </c>
      <c r="H28" s="93">
        <v>0</v>
      </c>
      <c r="I28" s="93">
        <v>0</v>
      </c>
      <c r="J28" s="93">
        <v>0</v>
      </c>
      <c r="K28" s="93">
        <v>0</v>
      </c>
      <c r="L28" s="93">
        <v>0</v>
      </c>
      <c r="M28" s="93">
        <v>0</v>
      </c>
      <c r="N28" s="95">
        <v>0</v>
      </c>
      <c r="O28" s="94">
        <v>0</v>
      </c>
      <c r="P28" s="94">
        <v>0</v>
      </c>
      <c r="Q28" s="94">
        <v>0</v>
      </c>
      <c r="R28" s="94">
        <v>0</v>
      </c>
    </row>
    <row r="29" spans="1:18">
      <c r="A29" s="115" t="s">
        <v>84</v>
      </c>
      <c r="B29" s="10" t="s">
        <v>262</v>
      </c>
      <c r="C29" s="364"/>
      <c r="D29" s="317">
        <v>0</v>
      </c>
      <c r="E29" s="142">
        <v>0</v>
      </c>
      <c r="F29" s="142">
        <v>0</v>
      </c>
      <c r="G29" s="93">
        <v>0</v>
      </c>
      <c r="H29" s="93">
        <v>0</v>
      </c>
      <c r="I29" s="93">
        <v>0</v>
      </c>
      <c r="J29" s="93">
        <v>0</v>
      </c>
      <c r="K29" s="93">
        <v>0</v>
      </c>
      <c r="L29" s="93">
        <v>0</v>
      </c>
      <c r="M29" s="93">
        <v>0</v>
      </c>
      <c r="N29" s="95">
        <v>0</v>
      </c>
      <c r="O29" s="94">
        <v>0</v>
      </c>
      <c r="P29" s="94">
        <v>0</v>
      </c>
      <c r="Q29" s="94">
        <v>0</v>
      </c>
      <c r="R29" s="94">
        <v>0</v>
      </c>
    </row>
    <row r="30" spans="1:18">
      <c r="A30" s="115" t="s">
        <v>85</v>
      </c>
      <c r="B30" s="10" t="s">
        <v>268</v>
      </c>
      <c r="C30" s="364"/>
      <c r="D30" s="317">
        <v>0</v>
      </c>
      <c r="E30" s="142">
        <v>0</v>
      </c>
      <c r="F30" s="142">
        <v>0</v>
      </c>
      <c r="G30" s="93">
        <v>0</v>
      </c>
      <c r="H30" s="93">
        <v>0</v>
      </c>
      <c r="I30" s="93">
        <v>0</v>
      </c>
      <c r="J30" s="93">
        <v>0</v>
      </c>
      <c r="K30" s="93">
        <v>0</v>
      </c>
      <c r="L30" s="93">
        <v>0</v>
      </c>
      <c r="M30" s="93">
        <v>0</v>
      </c>
      <c r="N30" s="95">
        <v>0</v>
      </c>
      <c r="O30" s="94">
        <v>0</v>
      </c>
      <c r="P30" s="94">
        <v>0</v>
      </c>
      <c r="Q30" s="94">
        <v>0</v>
      </c>
      <c r="R30" s="94">
        <v>0</v>
      </c>
    </row>
    <row r="31" spans="1:18">
      <c r="A31" s="115" t="s">
        <v>86</v>
      </c>
      <c r="B31" s="10" t="s">
        <v>267</v>
      </c>
      <c r="C31" s="364"/>
      <c r="D31" s="317">
        <v>0</v>
      </c>
      <c r="E31" s="142">
        <v>0</v>
      </c>
      <c r="F31" s="142">
        <v>0</v>
      </c>
      <c r="G31" s="93">
        <v>0</v>
      </c>
      <c r="H31" s="93">
        <v>0</v>
      </c>
      <c r="I31" s="93">
        <v>0</v>
      </c>
      <c r="J31" s="93">
        <v>0</v>
      </c>
      <c r="K31" s="93">
        <v>0</v>
      </c>
      <c r="L31" s="93">
        <v>0</v>
      </c>
      <c r="M31" s="93">
        <v>0</v>
      </c>
      <c r="N31" s="95">
        <v>0</v>
      </c>
      <c r="O31" s="94">
        <v>0</v>
      </c>
      <c r="P31" s="94">
        <v>0</v>
      </c>
      <c r="Q31" s="94">
        <v>0</v>
      </c>
      <c r="R31" s="94">
        <v>0</v>
      </c>
    </row>
    <row r="32" spans="1:18">
      <c r="A32" s="115" t="s">
        <v>87</v>
      </c>
      <c r="B32" s="10" t="s">
        <v>264</v>
      </c>
      <c r="C32" s="364"/>
      <c r="D32" s="317">
        <v>0</v>
      </c>
      <c r="E32" s="142">
        <v>0</v>
      </c>
      <c r="F32" s="142">
        <v>0</v>
      </c>
      <c r="G32" s="93">
        <v>0</v>
      </c>
      <c r="H32" s="93">
        <v>0</v>
      </c>
      <c r="I32" s="93">
        <v>0</v>
      </c>
      <c r="J32" s="93">
        <v>0</v>
      </c>
      <c r="K32" s="93">
        <v>0</v>
      </c>
      <c r="L32" s="93">
        <v>0</v>
      </c>
      <c r="M32" s="93">
        <v>0</v>
      </c>
      <c r="N32" s="95">
        <v>0</v>
      </c>
      <c r="O32" s="94">
        <v>0</v>
      </c>
      <c r="P32" s="94">
        <v>0</v>
      </c>
      <c r="Q32" s="94">
        <v>0</v>
      </c>
      <c r="R32" s="94">
        <v>0</v>
      </c>
    </row>
    <row r="33" spans="1:18">
      <c r="A33" s="115" t="s">
        <v>173</v>
      </c>
      <c r="B33" s="10" t="s">
        <v>280</v>
      </c>
      <c r="C33" s="364"/>
      <c r="D33" s="317">
        <v>0</v>
      </c>
      <c r="E33" s="365">
        <v>0</v>
      </c>
      <c r="F33" s="365">
        <v>0</v>
      </c>
      <c r="G33" s="286">
        <v>0</v>
      </c>
      <c r="H33" s="286">
        <v>0</v>
      </c>
      <c r="I33" s="286">
        <v>0</v>
      </c>
      <c r="J33" s="286">
        <v>0</v>
      </c>
      <c r="K33" s="286">
        <v>0</v>
      </c>
      <c r="L33" s="286">
        <v>0</v>
      </c>
      <c r="M33" s="286">
        <v>0</v>
      </c>
      <c r="N33" s="96">
        <v>0</v>
      </c>
      <c r="O33" s="287">
        <v>0</v>
      </c>
      <c r="P33" s="287">
        <v>0</v>
      </c>
      <c r="Q33" s="287">
        <v>0</v>
      </c>
      <c r="R33" s="287">
        <v>0</v>
      </c>
    </row>
    <row r="34" spans="1:18">
      <c r="A34" s="115" t="s">
        <v>174</v>
      </c>
      <c r="B34" s="10" t="s">
        <v>281</v>
      </c>
      <c r="C34" s="364"/>
      <c r="D34" s="317">
        <v>0</v>
      </c>
      <c r="E34" s="365">
        <v>0</v>
      </c>
      <c r="F34" s="365">
        <v>0</v>
      </c>
      <c r="G34" s="286">
        <v>0</v>
      </c>
      <c r="H34" s="286">
        <v>0</v>
      </c>
      <c r="I34" s="286">
        <v>0</v>
      </c>
      <c r="J34" s="286">
        <v>0</v>
      </c>
      <c r="K34" s="286">
        <v>0</v>
      </c>
      <c r="L34" s="286">
        <v>0</v>
      </c>
      <c r="M34" s="286">
        <v>0</v>
      </c>
      <c r="N34" s="96">
        <v>0</v>
      </c>
      <c r="O34" s="287">
        <v>0</v>
      </c>
      <c r="P34" s="287">
        <v>0</v>
      </c>
      <c r="Q34" s="287">
        <v>0</v>
      </c>
      <c r="R34" s="287">
        <v>0</v>
      </c>
    </row>
    <row r="35" spans="1:18">
      <c r="A35" s="115" t="s">
        <v>303</v>
      </c>
      <c r="B35" s="29" t="s">
        <v>282</v>
      </c>
      <c r="C35" s="32"/>
      <c r="D35" s="317">
        <v>0</v>
      </c>
      <c r="E35" s="361">
        <v>0</v>
      </c>
      <c r="F35" s="361">
        <v>0</v>
      </c>
      <c r="G35" s="323">
        <v>0</v>
      </c>
      <c r="H35" s="323">
        <v>0</v>
      </c>
      <c r="I35" s="323">
        <v>0</v>
      </c>
      <c r="J35" s="323">
        <v>0</v>
      </c>
      <c r="K35" s="323">
        <v>0</v>
      </c>
      <c r="L35" s="323">
        <v>0</v>
      </c>
      <c r="M35" s="323">
        <v>0</v>
      </c>
      <c r="N35" s="362">
        <v>0</v>
      </c>
      <c r="O35" s="363">
        <v>0</v>
      </c>
      <c r="P35" s="363">
        <v>0</v>
      </c>
      <c r="Q35" s="363">
        <v>0</v>
      </c>
      <c r="R35" s="363">
        <v>0</v>
      </c>
    </row>
    <row r="36" spans="1:18">
      <c r="A36" s="115" t="s">
        <v>304</v>
      </c>
      <c r="B36" s="29" t="s">
        <v>271</v>
      </c>
      <c r="C36" s="32"/>
      <c r="D36" s="317">
        <v>0</v>
      </c>
      <c r="E36" s="361">
        <v>0</v>
      </c>
      <c r="F36" s="361">
        <v>0</v>
      </c>
      <c r="G36" s="323">
        <v>0</v>
      </c>
      <c r="H36" s="323">
        <v>0</v>
      </c>
      <c r="I36" s="323">
        <v>0</v>
      </c>
      <c r="J36" s="323">
        <v>0</v>
      </c>
      <c r="K36" s="323">
        <v>0</v>
      </c>
      <c r="L36" s="323">
        <v>0</v>
      </c>
      <c r="M36" s="323">
        <v>0</v>
      </c>
      <c r="N36" s="362">
        <v>0</v>
      </c>
      <c r="O36" s="363">
        <v>0</v>
      </c>
      <c r="P36" s="363">
        <v>0</v>
      </c>
      <c r="Q36" s="363">
        <v>0</v>
      </c>
      <c r="R36" s="363">
        <v>0</v>
      </c>
    </row>
    <row r="37" spans="1:18">
      <c r="A37" s="115" t="s">
        <v>305</v>
      </c>
      <c r="B37" s="29" t="s">
        <v>273</v>
      </c>
      <c r="C37" s="32"/>
      <c r="D37" s="317">
        <v>0</v>
      </c>
      <c r="E37" s="361">
        <v>0</v>
      </c>
      <c r="F37" s="361">
        <v>0</v>
      </c>
      <c r="G37" s="323">
        <v>0</v>
      </c>
      <c r="H37" s="323">
        <v>0</v>
      </c>
      <c r="I37" s="323">
        <v>0</v>
      </c>
      <c r="J37" s="323">
        <v>0</v>
      </c>
      <c r="K37" s="323">
        <v>0</v>
      </c>
      <c r="L37" s="323">
        <v>0</v>
      </c>
      <c r="M37" s="323">
        <v>0</v>
      </c>
      <c r="N37" s="362">
        <v>0</v>
      </c>
      <c r="O37" s="363">
        <v>0</v>
      </c>
      <c r="P37" s="363">
        <v>0</v>
      </c>
      <c r="Q37" s="363">
        <v>0</v>
      </c>
      <c r="R37" s="363">
        <v>0</v>
      </c>
    </row>
    <row r="38" spans="1:18">
      <c r="A38" s="115" t="s">
        <v>306</v>
      </c>
      <c r="B38" s="29" t="s">
        <v>284</v>
      </c>
      <c r="C38" s="32"/>
      <c r="D38" s="317">
        <v>0</v>
      </c>
      <c r="E38" s="361">
        <v>0</v>
      </c>
      <c r="F38" s="361">
        <v>0</v>
      </c>
      <c r="G38" s="323">
        <v>0</v>
      </c>
      <c r="H38" s="323">
        <v>0</v>
      </c>
      <c r="I38" s="323">
        <v>0</v>
      </c>
      <c r="J38" s="323">
        <v>0</v>
      </c>
      <c r="K38" s="323">
        <v>0</v>
      </c>
      <c r="L38" s="323">
        <v>0</v>
      </c>
      <c r="M38" s="323">
        <v>0</v>
      </c>
      <c r="N38" s="362">
        <v>0</v>
      </c>
      <c r="O38" s="363">
        <v>0</v>
      </c>
      <c r="P38" s="363">
        <v>0</v>
      </c>
      <c r="Q38" s="363">
        <v>0</v>
      </c>
      <c r="R38" s="363">
        <v>0</v>
      </c>
    </row>
    <row r="39" spans="1:18">
      <c r="A39" s="115" t="s">
        <v>307</v>
      </c>
      <c r="B39" s="29" t="s">
        <v>285</v>
      </c>
      <c r="C39" s="32"/>
      <c r="D39" s="317">
        <v>0</v>
      </c>
      <c r="E39" s="361">
        <v>0</v>
      </c>
      <c r="F39" s="361">
        <v>0</v>
      </c>
      <c r="G39" s="323">
        <v>0</v>
      </c>
      <c r="H39" s="323">
        <v>0</v>
      </c>
      <c r="I39" s="323">
        <v>0</v>
      </c>
      <c r="J39" s="323">
        <v>0</v>
      </c>
      <c r="K39" s="323">
        <v>0</v>
      </c>
      <c r="L39" s="323">
        <v>0</v>
      </c>
      <c r="M39" s="323">
        <v>0</v>
      </c>
      <c r="N39" s="362">
        <v>0</v>
      </c>
      <c r="O39" s="363">
        <v>0</v>
      </c>
      <c r="P39" s="363">
        <v>0</v>
      </c>
      <c r="Q39" s="363">
        <v>0</v>
      </c>
      <c r="R39" s="363">
        <v>0</v>
      </c>
    </row>
    <row r="40" spans="1:18">
      <c r="A40" s="115"/>
      <c r="B40" s="161"/>
      <c r="C40" s="162"/>
      <c r="D40" s="163"/>
      <c r="E40" s="164"/>
      <c r="F40" s="164"/>
      <c r="G40" s="164"/>
      <c r="H40" s="164"/>
      <c r="I40" s="164"/>
      <c r="J40" s="164"/>
      <c r="K40" s="164"/>
      <c r="L40" s="164"/>
      <c r="M40" s="164"/>
      <c r="N40" s="158"/>
      <c r="O40" s="160"/>
      <c r="P40" s="160"/>
      <c r="Q40" s="160"/>
      <c r="R40" s="160"/>
    </row>
    <row r="41" spans="1:18">
      <c r="A41" s="115">
        <v>2</v>
      </c>
      <c r="B41" s="182" t="s">
        <v>91</v>
      </c>
      <c r="C41" s="183"/>
      <c r="D41" s="184"/>
      <c r="E41" s="51">
        <f>SUM(E24:E24,E28:E34)</f>
        <v>0</v>
      </c>
      <c r="F41" s="51">
        <f>SUM(F24:F24,F28:F34)</f>
        <v>0</v>
      </c>
      <c r="G41" s="51">
        <f>SUM(G24:G24,G28:G34)</f>
        <v>0</v>
      </c>
      <c r="H41" s="51">
        <f>SUM(H24:H24,H28:H34)</f>
        <v>0</v>
      </c>
      <c r="I41" s="51">
        <f>SUM(I24:I24,I28:I34)</f>
        <v>0</v>
      </c>
      <c r="J41" s="51">
        <f>SUM(J24:J24,J28:J34)</f>
        <v>0</v>
      </c>
      <c r="K41" s="51">
        <f>SUM(K24:K24,K28:K34)</f>
        <v>0</v>
      </c>
      <c r="L41" s="51">
        <f>SUM(L24:L24,L28:L34)</f>
        <v>0</v>
      </c>
      <c r="M41" s="51">
        <f>SUM(M24:M24,M28:M34)</f>
        <v>0</v>
      </c>
      <c r="N41" s="51">
        <f>SUM(N24:N24,N28:N34)</f>
        <v>0</v>
      </c>
      <c r="O41" s="51">
        <f>SUM(O24:O24,O28:O34)</f>
        <v>0</v>
      </c>
      <c r="P41" s="51">
        <f>SUM(P24:P24,P28:P34)</f>
        <v>0</v>
      </c>
      <c r="Q41" s="51">
        <f>SUM(Q24:Q24,Q28:Q34)</f>
        <v>0</v>
      </c>
      <c r="R41" s="51">
        <f>SUM(R24:R24,R28:R34)</f>
        <v>0</v>
      </c>
    </row>
    <row r="42" spans="1:18">
      <c r="A42" s="115"/>
      <c r="B42" s="168"/>
      <c r="C42" s="169"/>
      <c r="D42" s="176"/>
      <c r="E42" s="177"/>
      <c r="F42" s="177"/>
      <c r="G42" s="177"/>
      <c r="H42" s="177"/>
      <c r="I42" s="177"/>
      <c r="J42" s="177"/>
      <c r="K42" s="177"/>
      <c r="L42" s="177"/>
      <c r="M42" s="177"/>
      <c r="N42" s="177"/>
      <c r="O42" s="177"/>
      <c r="P42" s="177"/>
      <c r="Q42" s="177"/>
      <c r="R42" s="170"/>
    </row>
    <row r="43" spans="1:18" ht="15" customHeight="1">
      <c r="A43" s="115">
        <v>3</v>
      </c>
      <c r="B43" s="173" t="s">
        <v>92</v>
      </c>
      <c r="C43" s="174"/>
      <c r="D43" s="147"/>
      <c r="E43" s="175">
        <f>E20+E41</f>
        <v>13886.385184599994</v>
      </c>
      <c r="F43" s="175">
        <f>F20+F41</f>
        <v>112709.95768820001</v>
      </c>
      <c r="G43" s="175">
        <f>G20+G41</f>
        <v>129250.85506550012</v>
      </c>
      <c r="H43" s="175">
        <f>H20+H41</f>
        <v>140677.36769219968</v>
      </c>
      <c r="I43" s="175">
        <f>I20+I41</f>
        <v>233724.02219550029</v>
      </c>
      <c r="J43" s="175">
        <f>J20+J41</f>
        <v>49737.544259500057</v>
      </c>
      <c r="K43" s="175">
        <f>K20+K41</f>
        <v>206994.28799999997</v>
      </c>
      <c r="L43" s="175">
        <f>L20+L41</f>
        <v>146629.052</v>
      </c>
      <c r="M43" s="175">
        <f>M20+M41</f>
        <v>120780.129</v>
      </c>
      <c r="N43" s="175">
        <f>N20+N41</f>
        <v>88712.5</v>
      </c>
      <c r="O43" s="175">
        <f>O20+O41</f>
        <v>77881.98</v>
      </c>
      <c r="P43" s="175">
        <f>P20+P41</f>
        <v>71022.01999999999</v>
      </c>
      <c r="Q43" s="175">
        <f>Q20+Q41</f>
        <v>75040.13</v>
      </c>
      <c r="R43" s="175">
        <f>R20+R41</f>
        <v>70916.25</v>
      </c>
    </row>
    <row r="44" spans="1:18">
      <c r="A44" s="115"/>
      <c r="B44" s="22"/>
      <c r="C44" s="26"/>
      <c r="D44" s="22"/>
      <c r="E44" s="57"/>
      <c r="F44" s="57"/>
      <c r="G44" s="57"/>
      <c r="H44" s="57"/>
      <c r="I44" s="57"/>
      <c r="J44" s="57"/>
      <c r="K44" s="57"/>
      <c r="L44" s="57"/>
      <c r="M44" s="57"/>
      <c r="N44" s="57"/>
      <c r="O44" s="57"/>
      <c r="P44" s="57"/>
      <c r="Q44" s="57"/>
      <c r="R44" s="57"/>
    </row>
    <row r="45" spans="1:18" ht="15" customHeight="1">
      <c r="A45" s="115"/>
      <c r="B45" s="97"/>
      <c r="C45" s="98"/>
      <c r="D45" s="16"/>
      <c r="E45" s="57"/>
      <c r="F45" s="57"/>
      <c r="G45" s="57"/>
      <c r="H45" s="57"/>
      <c r="I45" s="57"/>
      <c r="J45" s="57"/>
      <c r="K45" s="57"/>
      <c r="L45" s="57"/>
      <c r="M45" s="57"/>
      <c r="N45" s="57"/>
      <c r="O45" s="57"/>
      <c r="P45" s="57"/>
      <c r="Q45" s="57"/>
      <c r="R45" s="57"/>
    </row>
    <row r="46" spans="1:18" ht="15" customHeight="1">
      <c r="A46" s="115"/>
      <c r="B46" s="247" t="s">
        <v>103</v>
      </c>
      <c r="D46" s="16"/>
      <c r="E46" s="16"/>
      <c r="F46" s="16"/>
      <c r="G46" s="65"/>
      <c r="H46" s="65"/>
      <c r="I46" s="65"/>
      <c r="J46" s="65"/>
      <c r="K46" s="65"/>
      <c r="L46" s="65"/>
      <c r="M46" s="65"/>
      <c r="N46" s="65"/>
      <c r="O46" s="58"/>
      <c r="P46" s="58"/>
      <c r="Q46" s="58"/>
      <c r="R46" s="58"/>
    </row>
    <row r="47" spans="1:18" ht="15" customHeight="1">
      <c r="A47" s="115"/>
      <c r="B47" s="22" t="s">
        <v>196</v>
      </c>
      <c r="C47" s="26"/>
      <c r="D47" s="16"/>
      <c r="E47" s="16"/>
      <c r="F47" s="16"/>
      <c r="G47" s="65"/>
      <c r="H47" s="65"/>
      <c r="I47" s="65"/>
      <c r="J47" s="65"/>
      <c r="K47" s="65"/>
      <c r="L47" s="65"/>
      <c r="M47" s="65"/>
      <c r="N47" s="65"/>
      <c r="O47" s="58"/>
      <c r="P47" s="58"/>
      <c r="Q47" s="58"/>
      <c r="R47" s="58"/>
    </row>
    <row r="48" spans="1:18">
      <c r="A48" s="115"/>
      <c r="B48" s="16" t="s">
        <v>40</v>
      </c>
      <c r="C48" s="26"/>
      <c r="D48" s="59" t="s">
        <v>76</v>
      </c>
      <c r="E48" s="240"/>
      <c r="F48" s="240"/>
      <c r="G48" s="47" t="s">
        <v>1</v>
      </c>
      <c r="H48" s="47" t="s">
        <v>2</v>
      </c>
      <c r="I48" s="47" t="s">
        <v>17</v>
      </c>
      <c r="J48" s="47" t="s">
        <v>18</v>
      </c>
      <c r="K48" s="47" t="s">
        <v>20</v>
      </c>
      <c r="L48" s="47" t="s">
        <v>21</v>
      </c>
      <c r="M48" s="47" t="s">
        <v>24</v>
      </c>
      <c r="N48" s="47" t="s">
        <v>25</v>
      </c>
      <c r="O48" s="47" t="s">
        <v>27</v>
      </c>
      <c r="P48" s="47" t="s">
        <v>28</v>
      </c>
      <c r="Q48" s="47" t="s">
        <v>29</v>
      </c>
      <c r="R48" s="47" t="s">
        <v>30</v>
      </c>
    </row>
    <row r="49" spans="1:18">
      <c r="A49" s="115" t="s">
        <v>93</v>
      </c>
      <c r="B49" s="99"/>
      <c r="C49" s="149"/>
      <c r="D49" s="185"/>
      <c r="E49" s="241"/>
      <c r="F49" s="241"/>
      <c r="G49" s="89"/>
      <c r="H49" s="89"/>
      <c r="I49" s="89"/>
      <c r="J49" s="89"/>
      <c r="K49" s="89"/>
      <c r="L49" s="89"/>
      <c r="M49" s="89"/>
      <c r="N49" s="96"/>
      <c r="O49" s="90"/>
      <c r="P49" s="90"/>
      <c r="Q49" s="90"/>
      <c r="R49" s="90"/>
    </row>
    <row r="50" spans="1:18">
      <c r="A50" s="115">
        <v>4</v>
      </c>
      <c r="B50" s="34" t="s">
        <v>88</v>
      </c>
      <c r="C50" s="33"/>
      <c r="D50" s="150"/>
      <c r="E50" s="238"/>
      <c r="F50" s="242"/>
      <c r="G50" s="50">
        <f>SUM(G49:G49)</f>
        <v>0</v>
      </c>
      <c r="H50" s="50">
        <f>SUM(H49:H49)</f>
        <v>0</v>
      </c>
      <c r="I50" s="50">
        <f>SUM(I49:I49)</f>
        <v>0</v>
      </c>
      <c r="J50" s="50">
        <f>SUM(J49:J49)</f>
        <v>0</v>
      </c>
      <c r="K50" s="50">
        <f>SUM(K49:K49)</f>
        <v>0</v>
      </c>
      <c r="L50" s="50">
        <f>SUM(L49:L49)</f>
        <v>0</v>
      </c>
      <c r="M50" s="50">
        <f>SUM(M49:M49)</f>
        <v>0</v>
      </c>
      <c r="N50" s="50">
        <f>SUM(N49:N49)</f>
        <v>0</v>
      </c>
      <c r="O50" s="50">
        <f>SUM(O49:O49)</f>
        <v>0</v>
      </c>
      <c r="P50" s="50">
        <f>SUM(P49:P49)</f>
        <v>0</v>
      </c>
      <c r="Q50" s="50">
        <f>SUM(Q49:Q49)</f>
        <v>0</v>
      </c>
      <c r="R50" s="50">
        <f>SUM(R49:R49)</f>
        <v>0</v>
      </c>
    </row>
    <row r="51" spans="1:18">
      <c r="A51" s="115"/>
      <c r="C51" s="26"/>
      <c r="D51" s="127"/>
      <c r="E51" s="130"/>
      <c r="F51" s="206"/>
      <c r="G51" s="131"/>
      <c r="H51" s="131"/>
      <c r="I51" s="131"/>
      <c r="J51" s="131"/>
      <c r="K51" s="131"/>
      <c r="L51" s="131"/>
      <c r="M51" s="131"/>
      <c r="N51" s="131"/>
      <c r="O51" s="132"/>
      <c r="P51" s="132"/>
      <c r="Q51" s="132"/>
      <c r="R51" s="133"/>
    </row>
    <row r="52" spans="1:18">
      <c r="A52" s="115"/>
      <c r="B52" s="22" t="s">
        <v>197</v>
      </c>
      <c r="D52" s="16"/>
      <c r="E52" s="82"/>
      <c r="F52" s="83"/>
      <c r="G52" s="83"/>
      <c r="H52" s="83"/>
      <c r="I52" s="83"/>
      <c r="J52" s="83"/>
      <c r="K52" s="83"/>
      <c r="L52" s="83"/>
      <c r="M52" s="83"/>
      <c r="N52" s="83"/>
      <c r="O52" s="75"/>
      <c r="P52" s="75"/>
      <c r="Q52" s="75"/>
      <c r="R52" s="76"/>
    </row>
    <row r="53" spans="1:18">
      <c r="A53" s="115"/>
      <c r="B53" s="16" t="s">
        <v>40</v>
      </c>
      <c r="D53" s="59" t="s">
        <v>76</v>
      </c>
      <c r="E53" s="84"/>
      <c r="F53" s="85"/>
      <c r="G53" s="85"/>
      <c r="H53" s="85"/>
      <c r="I53" s="85"/>
      <c r="J53" s="85"/>
      <c r="K53" s="85"/>
      <c r="L53" s="85"/>
      <c r="M53" s="85"/>
      <c r="N53" s="85"/>
      <c r="O53" s="79"/>
      <c r="P53" s="79"/>
      <c r="Q53" s="79"/>
      <c r="R53" s="80"/>
    </row>
    <row r="54" spans="1:18">
      <c r="A54" s="115" t="s">
        <v>94</v>
      </c>
      <c r="B54" s="37" t="s">
        <v>292</v>
      </c>
      <c r="C54" s="364"/>
      <c r="D54" s="317">
        <v>0</v>
      </c>
      <c r="E54" s="366">
        <v>0</v>
      </c>
      <c r="F54" s="236">
        <v>0</v>
      </c>
      <c r="G54" s="323">
        <v>0</v>
      </c>
      <c r="H54" s="286">
        <v>0</v>
      </c>
      <c r="I54" s="286">
        <v>0</v>
      </c>
      <c r="J54" s="286">
        <v>0</v>
      </c>
      <c r="K54" s="286">
        <v>0</v>
      </c>
      <c r="L54" s="286">
        <v>0</v>
      </c>
      <c r="M54" s="286">
        <v>0</v>
      </c>
      <c r="N54" s="286">
        <v>0</v>
      </c>
      <c r="O54" s="287">
        <v>0</v>
      </c>
      <c r="P54" s="287">
        <v>0</v>
      </c>
      <c r="Q54" s="287">
        <v>0</v>
      </c>
      <c r="R54" s="287">
        <v>0</v>
      </c>
    </row>
    <row r="55" spans="1:18">
      <c r="A55" s="115" t="s">
        <v>95</v>
      </c>
      <c r="B55" s="37" t="s">
        <v>293</v>
      </c>
      <c r="C55" s="364"/>
      <c r="D55" s="317">
        <v>0</v>
      </c>
      <c r="E55" s="236">
        <v>0</v>
      </c>
      <c r="F55" s="236">
        <v>0</v>
      </c>
      <c r="G55" s="323">
        <v>0</v>
      </c>
      <c r="H55" s="286">
        <v>0</v>
      </c>
      <c r="I55" s="286">
        <v>0</v>
      </c>
      <c r="J55" s="286">
        <v>0</v>
      </c>
      <c r="K55" s="286">
        <v>0</v>
      </c>
      <c r="L55" s="286">
        <v>0</v>
      </c>
      <c r="M55" s="286">
        <v>0</v>
      </c>
      <c r="N55" s="286">
        <v>0</v>
      </c>
      <c r="O55" s="287">
        <v>0</v>
      </c>
      <c r="P55" s="287">
        <v>0</v>
      </c>
      <c r="Q55" s="287">
        <v>0</v>
      </c>
      <c r="R55" s="287">
        <v>0</v>
      </c>
    </row>
    <row r="56" spans="1:18">
      <c r="A56" s="115" t="s">
        <v>96</v>
      </c>
      <c r="B56" s="37" t="s">
        <v>294</v>
      </c>
      <c r="C56" s="364"/>
      <c r="D56" s="317">
        <v>0</v>
      </c>
      <c r="E56" s="236">
        <v>0</v>
      </c>
      <c r="F56" s="236">
        <v>0</v>
      </c>
      <c r="G56" s="323">
        <v>0</v>
      </c>
      <c r="H56" s="286">
        <v>0</v>
      </c>
      <c r="I56" s="286">
        <v>0</v>
      </c>
      <c r="J56" s="286">
        <v>0</v>
      </c>
      <c r="K56" s="286">
        <v>0</v>
      </c>
      <c r="L56" s="286">
        <v>0</v>
      </c>
      <c r="M56" s="286">
        <v>0</v>
      </c>
      <c r="N56" s="286">
        <v>0</v>
      </c>
      <c r="O56" s="287">
        <v>0</v>
      </c>
      <c r="P56" s="287">
        <v>0</v>
      </c>
      <c r="Q56" s="287">
        <v>0</v>
      </c>
      <c r="R56" s="287">
        <v>0</v>
      </c>
    </row>
    <row r="57" spans="1:18">
      <c r="A57" s="115" t="s">
        <v>97</v>
      </c>
      <c r="B57" s="37" t="s">
        <v>295</v>
      </c>
      <c r="C57" s="364"/>
      <c r="D57" s="317">
        <v>0</v>
      </c>
      <c r="E57" s="236">
        <v>0</v>
      </c>
      <c r="F57" s="236">
        <v>0</v>
      </c>
      <c r="G57" s="323">
        <v>0</v>
      </c>
      <c r="H57" s="286">
        <v>0</v>
      </c>
      <c r="I57" s="286">
        <v>0</v>
      </c>
      <c r="J57" s="286">
        <v>0</v>
      </c>
      <c r="K57" s="286">
        <v>0</v>
      </c>
      <c r="L57" s="286">
        <v>0</v>
      </c>
      <c r="M57" s="286">
        <v>0</v>
      </c>
      <c r="N57" s="286">
        <v>0</v>
      </c>
      <c r="O57" s="287">
        <v>0</v>
      </c>
      <c r="P57" s="287">
        <v>0</v>
      </c>
      <c r="Q57" s="287">
        <v>0</v>
      </c>
      <c r="R57" s="287">
        <v>0</v>
      </c>
    </row>
    <row r="58" spans="1:18">
      <c r="A58" s="115">
        <v>5</v>
      </c>
      <c r="B58" s="34" t="s">
        <v>89</v>
      </c>
      <c r="C58" s="33"/>
      <c r="D58" s="186"/>
      <c r="E58" s="238"/>
      <c r="F58" s="238"/>
      <c r="G58" s="50">
        <f>SUM(G54:G54)</f>
        <v>0</v>
      </c>
      <c r="H58" s="50">
        <f>SUM(H54:H54)</f>
        <v>0</v>
      </c>
      <c r="I58" s="50">
        <f>SUM(I54:I54)</f>
        <v>0</v>
      </c>
      <c r="J58" s="50">
        <f>SUM(J54:J54)</f>
        <v>0</v>
      </c>
      <c r="K58" s="50">
        <f>SUM(K54:K54)</f>
        <v>0</v>
      </c>
      <c r="L58" s="50">
        <f>SUM(L54:L54)</f>
        <v>0</v>
      </c>
      <c r="M58" s="50">
        <f>SUM(M54:M54)</f>
        <v>0</v>
      </c>
      <c r="N58" s="50">
        <f>SUM(N54:N54)</f>
        <v>0</v>
      </c>
      <c r="O58" s="50">
        <f>SUM(O54:O54)</f>
        <v>0</v>
      </c>
      <c r="P58" s="50">
        <f>SUM(P54:P54)</f>
        <v>0</v>
      </c>
      <c r="Q58" s="50">
        <f>SUM(Q54:Q54)</f>
        <v>0</v>
      </c>
      <c r="R58" s="50">
        <f>SUM(R54:R54)</f>
        <v>0</v>
      </c>
    </row>
    <row r="59" spans="1:18">
      <c r="A59" s="115"/>
      <c r="B59" s="138"/>
      <c r="C59" s="136"/>
      <c r="D59" s="137"/>
      <c r="E59" s="83"/>
      <c r="F59" s="83"/>
      <c r="G59" s="83"/>
      <c r="H59" s="83"/>
      <c r="I59" s="83"/>
      <c r="J59" s="83"/>
      <c r="K59" s="83"/>
      <c r="L59" s="83"/>
      <c r="M59" s="83"/>
      <c r="N59" s="83"/>
      <c r="O59" s="83"/>
      <c r="P59" s="83"/>
      <c r="Q59" s="83"/>
      <c r="R59" s="139"/>
    </row>
    <row r="60" spans="1:18" ht="15" customHeight="1">
      <c r="A60" s="115">
        <v>6</v>
      </c>
      <c r="B60" s="35" t="s">
        <v>146</v>
      </c>
      <c r="C60" s="36"/>
      <c r="D60" s="60"/>
      <c r="E60" s="239"/>
      <c r="F60" s="239"/>
      <c r="G60" s="61">
        <f>G58+G50</f>
        <v>0</v>
      </c>
      <c r="H60" s="61">
        <f>H58+H50</f>
        <v>0</v>
      </c>
      <c r="I60" s="61">
        <f>I58+I50</f>
        <v>0</v>
      </c>
      <c r="J60" s="61">
        <f>J58+J50</f>
        <v>0</v>
      </c>
      <c r="K60" s="61">
        <f>K58+K50</f>
        <v>0</v>
      </c>
      <c r="L60" s="61">
        <f>L58+L50</f>
        <v>0</v>
      </c>
      <c r="M60" s="61">
        <f>M58+M50</f>
        <v>0</v>
      </c>
      <c r="N60" s="61">
        <f>N58+N50</f>
        <v>0</v>
      </c>
      <c r="O60" s="61">
        <f>O58+O50</f>
        <v>0</v>
      </c>
      <c r="P60" s="61">
        <f>P58+P50</f>
        <v>0</v>
      </c>
      <c r="Q60" s="61">
        <f>Q58+Q50</f>
        <v>0</v>
      </c>
      <c r="R60" s="61">
        <f>R58+R50</f>
        <v>0</v>
      </c>
    </row>
    <row r="61" spans="1:18">
      <c r="A61" s="115"/>
      <c r="B61" s="26"/>
      <c r="C61" s="26"/>
      <c r="D61" s="22"/>
      <c r="E61" s="57"/>
      <c r="F61" s="57"/>
      <c r="G61" s="57"/>
      <c r="H61" s="57"/>
      <c r="I61" s="57"/>
      <c r="J61" s="57"/>
      <c r="K61" s="57"/>
      <c r="L61" s="57"/>
      <c r="M61" s="57"/>
      <c r="N61" s="57"/>
      <c r="O61" s="57"/>
      <c r="P61" s="57"/>
      <c r="Q61" s="57"/>
      <c r="R61" s="57"/>
    </row>
    <row r="62" spans="1:18" ht="18.75">
      <c r="A62" s="115"/>
      <c r="B62" s="247" t="s">
        <v>45</v>
      </c>
      <c r="D62" s="16"/>
      <c r="E62" s="65"/>
      <c r="F62" s="65"/>
      <c r="G62" s="65"/>
      <c r="H62" s="65"/>
      <c r="I62" s="65"/>
      <c r="J62" s="65"/>
      <c r="K62" s="65"/>
      <c r="L62" s="65"/>
      <c r="M62" s="65"/>
      <c r="N62" s="65"/>
      <c r="O62" s="58"/>
      <c r="P62" s="58"/>
      <c r="Q62" s="58"/>
      <c r="R62" s="58"/>
    </row>
    <row r="63" spans="1:18">
      <c r="A63" s="115"/>
      <c r="B63" s="22"/>
      <c r="C63" s="26"/>
      <c r="D63" s="22"/>
    </row>
    <row r="64" spans="1:18">
      <c r="A64" s="115"/>
      <c r="B64" s="27"/>
      <c r="C64" s="17"/>
      <c r="D64" s="59" t="s">
        <v>75</v>
      </c>
      <c r="E64" s="47" t="s">
        <v>108</v>
      </c>
      <c r="F64" s="47" t="s">
        <v>63</v>
      </c>
      <c r="G64" s="47" t="s">
        <v>1</v>
      </c>
      <c r="H64" s="47" t="s">
        <v>2</v>
      </c>
      <c r="I64" s="47" t="s">
        <v>17</v>
      </c>
      <c r="J64" s="47" t="s">
        <v>18</v>
      </c>
      <c r="K64" s="47" t="s">
        <v>20</v>
      </c>
      <c r="L64" s="47" t="s">
        <v>21</v>
      </c>
      <c r="M64" s="47" t="s">
        <v>24</v>
      </c>
      <c r="N64" s="47" t="s">
        <v>25</v>
      </c>
      <c r="O64" s="47" t="s">
        <v>27</v>
      </c>
      <c r="P64" s="47" t="s">
        <v>28</v>
      </c>
      <c r="Q64" s="47" t="s">
        <v>29</v>
      </c>
      <c r="R64" s="47" t="s">
        <v>30</v>
      </c>
    </row>
    <row r="65" spans="1:18">
      <c r="A65" s="115">
        <v>7</v>
      </c>
      <c r="B65" s="34" t="s">
        <v>199</v>
      </c>
      <c r="C65" s="243"/>
      <c r="D65" s="146">
        <v>0.42799999999999999</v>
      </c>
      <c r="E65" s="143">
        <f>EBT!E90*$D$65</f>
        <v>204454.53184039897</v>
      </c>
      <c r="F65" s="143">
        <f>EBT!F90*$D$65</f>
        <v>137024.56615399802</v>
      </c>
      <c r="G65" s="143">
        <f>EBT!G90*$D$65</f>
        <v>111099.72652840149</v>
      </c>
      <c r="H65" s="143">
        <f>EBT!H90*$D$65</f>
        <v>158047.74296999938</v>
      </c>
      <c r="I65" s="143">
        <f>EBT!I90*$D$65</f>
        <v>64350.558159198044</v>
      </c>
      <c r="J65" s="143">
        <f>EBT!J90*$D$65</f>
        <v>260386.56052039683</v>
      </c>
      <c r="K65" s="143">
        <f>EBT!K90*$D$65</f>
        <v>69167.792153617367</v>
      </c>
      <c r="L65" s="143">
        <f>EBT!L90*$D$65</f>
        <v>63757.377765914127</v>
      </c>
      <c r="M65" s="143">
        <f>EBT!M90*$D$65</f>
        <v>198665.09056014527</v>
      </c>
      <c r="N65" s="143">
        <f>EBT!N90*$D$65</f>
        <v>229323.10050951169</v>
      </c>
      <c r="O65" s="143">
        <f>EBT!O90*$D$65</f>
        <v>182425.68354459378</v>
      </c>
      <c r="P65" s="143">
        <f>EBT!P90*$D$65</f>
        <v>158069.41158276267</v>
      </c>
      <c r="Q65" s="143">
        <f>EBT!Q90*$D$65</f>
        <v>112669.70896550341</v>
      </c>
      <c r="R65" s="143">
        <f>EBT!R90*$D$65</f>
        <v>89384.052292111272</v>
      </c>
    </row>
    <row r="66" spans="1:18" ht="18.75">
      <c r="A66" s="115"/>
      <c r="B66" s="247" t="s">
        <v>77</v>
      </c>
      <c r="D66" s="16"/>
      <c r="E66" s="57"/>
      <c r="F66" s="57"/>
      <c r="G66" s="57"/>
      <c r="H66" s="57"/>
      <c r="I66" s="57"/>
      <c r="J66" s="57"/>
      <c r="K66" s="57"/>
      <c r="L66" s="57"/>
      <c r="M66" s="57"/>
      <c r="N66" s="57"/>
      <c r="O66" s="58"/>
      <c r="P66" s="58"/>
      <c r="Q66" s="58"/>
      <c r="R66" s="58"/>
    </row>
    <row r="67" spans="1:18">
      <c r="A67" s="115"/>
      <c r="B67" s="16"/>
      <c r="D67" s="16"/>
      <c r="E67" s="47" t="s">
        <v>108</v>
      </c>
      <c r="F67" s="47" t="s">
        <v>63</v>
      </c>
      <c r="G67" s="47" t="s">
        <v>1</v>
      </c>
      <c r="H67" s="47" t="s">
        <v>2</v>
      </c>
      <c r="I67" s="47" t="s">
        <v>17</v>
      </c>
      <c r="J67" s="47" t="s">
        <v>18</v>
      </c>
      <c r="K67" s="47" t="s">
        <v>20</v>
      </c>
      <c r="L67" s="47" t="s">
        <v>21</v>
      </c>
      <c r="M67" s="47" t="s">
        <v>24</v>
      </c>
      <c r="N67" s="47" t="s">
        <v>25</v>
      </c>
      <c r="O67" s="47" t="s">
        <v>27</v>
      </c>
      <c r="P67" s="47" t="s">
        <v>28</v>
      </c>
      <c r="Q67" s="47" t="s">
        <v>29</v>
      </c>
      <c r="R67" s="47" t="s">
        <v>30</v>
      </c>
    </row>
    <row r="68" spans="1:18">
      <c r="A68" s="115">
        <v>8</v>
      </c>
      <c r="B68" s="34" t="s">
        <v>240</v>
      </c>
      <c r="C68" s="30"/>
      <c r="D68" s="66"/>
      <c r="E68" s="61">
        <f>E43+E65+E60</f>
        <v>218340.91702499895</v>
      </c>
      <c r="F68" s="61">
        <f>F43+F65+F60</f>
        <v>249734.52384219802</v>
      </c>
      <c r="G68" s="61">
        <f>G43+G65+G60</f>
        <v>240350.58159390162</v>
      </c>
      <c r="H68" s="61">
        <f>H43+H65+H60</f>
        <v>298725.11066219909</v>
      </c>
      <c r="I68" s="61">
        <f>I43+I65+I60</f>
        <v>298074.58035469835</v>
      </c>
      <c r="J68" s="61">
        <f>J43+J65+J60</f>
        <v>310124.10477989691</v>
      </c>
      <c r="K68" s="61">
        <f>K43+K65+K60</f>
        <v>276162.08015361731</v>
      </c>
      <c r="L68" s="61">
        <f>L43+L65+L60</f>
        <v>210386.42976591413</v>
      </c>
      <c r="M68" s="61">
        <f>M43+M65+M60</f>
        <v>319445.21956014528</v>
      </c>
      <c r="N68" s="61">
        <f>N43+N65+N60</f>
        <v>318035.60050951166</v>
      </c>
      <c r="O68" s="61">
        <f>O43+O65+O60</f>
        <v>260307.66354459379</v>
      </c>
      <c r="P68" s="61">
        <f>P43+P65+P60</f>
        <v>229091.43158276266</v>
      </c>
      <c r="Q68" s="61">
        <f>Q43+Q65+Q60</f>
        <v>187709.83896550341</v>
      </c>
      <c r="R68" s="61">
        <f>R43+R65+R60</f>
        <v>160300.30229211127</v>
      </c>
    </row>
    <row r="69" spans="1:18" ht="15" customHeight="1">
      <c r="A69" s="115"/>
      <c r="E69" s="6"/>
      <c r="F69" s="6"/>
      <c r="G69" s="6"/>
      <c r="H69" s="6"/>
      <c r="I69" s="6"/>
      <c r="J69" s="6"/>
      <c r="K69" s="6"/>
      <c r="L69" s="6"/>
      <c r="M69" s="6"/>
      <c r="N69" s="1"/>
      <c r="O69" s="1"/>
    </row>
    <row r="70" spans="1:18" ht="18.75">
      <c r="A70" s="115"/>
      <c r="B70" s="247" t="s">
        <v>235</v>
      </c>
    </row>
    <row r="71" spans="1:18">
      <c r="A71" s="115"/>
    </row>
    <row r="72" spans="1:18">
      <c r="A72" s="115" t="s">
        <v>222</v>
      </c>
      <c r="B72" s="186" t="s">
        <v>246</v>
      </c>
      <c r="E72" s="270">
        <f>EBT!E59</f>
        <v>0</v>
      </c>
      <c r="F72" s="270">
        <f>EBT!F59</f>
        <v>0</v>
      </c>
      <c r="G72" s="270">
        <f>EBT!G59</f>
        <v>0</v>
      </c>
      <c r="H72" s="270">
        <f>EBT!H59</f>
        <v>0</v>
      </c>
      <c r="I72" s="270">
        <f>EBT!I59</f>
        <v>0</v>
      </c>
      <c r="J72" s="270">
        <f>EBT!J59</f>
        <v>0</v>
      </c>
      <c r="K72" s="270">
        <f>EBT!K59</f>
        <v>0</v>
      </c>
      <c r="L72" s="270">
        <f>EBT!L59</f>
        <v>0</v>
      </c>
      <c r="M72" s="270">
        <f>EBT!M59</f>
        <v>0</v>
      </c>
      <c r="N72" s="270">
        <f>EBT!N59</f>
        <v>0</v>
      </c>
      <c r="O72" s="270">
        <f>EBT!O59</f>
        <v>0</v>
      </c>
      <c r="P72" s="270">
        <f>EBT!P59</f>
        <v>0</v>
      </c>
      <c r="Q72" s="270">
        <f>EBT!Q59</f>
        <v>0</v>
      </c>
      <c r="R72" s="270">
        <f>EBT!R59</f>
        <v>0</v>
      </c>
    </row>
    <row r="73" spans="1:18">
      <c r="A73" s="115" t="s">
        <v>223</v>
      </c>
      <c r="B73" s="186" t="s">
        <v>227</v>
      </c>
      <c r="E73" s="270">
        <f>EBT!E16</f>
        <v>0</v>
      </c>
      <c r="F73" s="270">
        <f>EBT!F16</f>
        <v>0</v>
      </c>
      <c r="G73" s="270">
        <f>EBT!G16</f>
        <v>0</v>
      </c>
      <c r="H73" s="270">
        <f>EBT!H16</f>
        <v>0</v>
      </c>
      <c r="I73" s="270">
        <f>EBT!I16</f>
        <v>0</v>
      </c>
      <c r="J73" s="270">
        <f>EBT!J16</f>
        <v>0</v>
      </c>
      <c r="K73" s="270">
        <f>EBT!K16</f>
        <v>0</v>
      </c>
      <c r="L73" s="270">
        <f>EBT!L16</f>
        <v>0</v>
      </c>
      <c r="M73" s="270">
        <f>EBT!M16</f>
        <v>0</v>
      </c>
      <c r="N73" s="270">
        <f>EBT!N16</f>
        <v>0</v>
      </c>
      <c r="O73" s="270">
        <f>EBT!O16</f>
        <v>0</v>
      </c>
      <c r="P73" s="270">
        <f>EBT!P16</f>
        <v>0</v>
      </c>
      <c r="Q73" s="270">
        <f>EBT!Q16</f>
        <v>0</v>
      </c>
      <c r="R73" s="270">
        <f>EBT!R16</f>
        <v>0</v>
      </c>
    </row>
    <row r="74" spans="1:18">
      <c r="A74" s="115" t="s">
        <v>224</v>
      </c>
      <c r="B74" s="186" t="s">
        <v>236</v>
      </c>
      <c r="E74" s="270">
        <f>E72+E73</f>
        <v>0</v>
      </c>
      <c r="F74" s="270">
        <f t="shared" ref="F74:R74" si="1">F72+F73</f>
        <v>0</v>
      </c>
      <c r="G74" s="270">
        <f t="shared" si="1"/>
        <v>0</v>
      </c>
      <c r="H74" s="270">
        <f t="shared" si="1"/>
        <v>0</v>
      </c>
      <c r="I74" s="270">
        <f t="shared" si="1"/>
        <v>0</v>
      </c>
      <c r="J74" s="270">
        <f t="shared" si="1"/>
        <v>0</v>
      </c>
      <c r="K74" s="270">
        <f t="shared" si="1"/>
        <v>0</v>
      </c>
      <c r="L74" s="270">
        <f t="shared" si="1"/>
        <v>0</v>
      </c>
      <c r="M74" s="270">
        <f t="shared" si="1"/>
        <v>0</v>
      </c>
      <c r="N74" s="270">
        <f t="shared" si="1"/>
        <v>0</v>
      </c>
      <c r="O74" s="270">
        <f t="shared" si="1"/>
        <v>0</v>
      </c>
      <c r="P74" s="270">
        <f t="shared" si="1"/>
        <v>0</v>
      </c>
      <c r="Q74" s="270">
        <f t="shared" si="1"/>
        <v>0</v>
      </c>
      <c r="R74" s="270">
        <f t="shared" si="1"/>
        <v>0</v>
      </c>
    </row>
    <row r="75" spans="1:18">
      <c r="A75" s="245" t="s">
        <v>225</v>
      </c>
      <c r="B75" s="186" t="s">
        <v>221</v>
      </c>
      <c r="E75" s="270"/>
      <c r="F75" s="270"/>
      <c r="G75" s="270"/>
      <c r="H75" s="270"/>
      <c r="I75" s="270"/>
      <c r="J75" s="270"/>
      <c r="K75" s="270"/>
      <c r="L75" s="270"/>
      <c r="M75" s="270"/>
      <c r="N75" s="270"/>
      <c r="O75" s="270"/>
      <c r="P75" s="271"/>
      <c r="Q75" s="271"/>
      <c r="R75" s="271"/>
    </row>
    <row r="76" spans="1:18">
      <c r="A76" s="115" t="s">
        <v>228</v>
      </c>
      <c r="B76" s="186" t="s">
        <v>229</v>
      </c>
      <c r="E76" s="270">
        <f>E74*E75</f>
        <v>0</v>
      </c>
      <c r="F76" s="270">
        <f t="shared" ref="F76:R76" si="2">F74*F75</f>
        <v>0</v>
      </c>
      <c r="G76" s="270">
        <f t="shared" si="2"/>
        <v>0</v>
      </c>
      <c r="H76" s="270">
        <f t="shared" si="2"/>
        <v>0</v>
      </c>
      <c r="I76" s="270">
        <f t="shared" si="2"/>
        <v>0</v>
      </c>
      <c r="J76" s="270">
        <f t="shared" si="2"/>
        <v>0</v>
      </c>
      <c r="K76" s="270">
        <f t="shared" si="2"/>
        <v>0</v>
      </c>
      <c r="L76" s="270">
        <f t="shared" si="2"/>
        <v>0</v>
      </c>
      <c r="M76" s="270">
        <f t="shared" si="2"/>
        <v>0</v>
      </c>
      <c r="N76" s="270">
        <f t="shared" si="2"/>
        <v>0</v>
      </c>
      <c r="O76" s="270">
        <f t="shared" si="2"/>
        <v>0</v>
      </c>
      <c r="P76" s="270">
        <f t="shared" si="2"/>
        <v>0</v>
      </c>
      <c r="Q76" s="270">
        <f t="shared" si="2"/>
        <v>0</v>
      </c>
      <c r="R76" s="270">
        <f t="shared" si="2"/>
        <v>0</v>
      </c>
    </row>
    <row r="77" spans="1:18">
      <c r="A77" s="115"/>
    </row>
    <row r="78" spans="1:18" ht="18.75">
      <c r="A78" s="115"/>
      <c r="B78" s="247" t="s">
        <v>226</v>
      </c>
    </row>
    <row r="79" spans="1:18">
      <c r="A79" s="115"/>
    </row>
    <row r="80" spans="1:18">
      <c r="A80" s="115" t="s">
        <v>230</v>
      </c>
      <c r="B80" s="186" t="s">
        <v>231</v>
      </c>
      <c r="E80" s="270">
        <f>E68-E76</f>
        <v>218340.91702499895</v>
      </c>
      <c r="F80" s="270">
        <f t="shared" ref="F80:R80" si="3">F68-F76</f>
        <v>249734.52384219802</v>
      </c>
      <c r="G80" s="270">
        <f t="shared" si="3"/>
        <v>240350.58159390162</v>
      </c>
      <c r="H80" s="270">
        <f t="shared" si="3"/>
        <v>298725.11066219909</v>
      </c>
      <c r="I80" s="270">
        <f t="shared" si="3"/>
        <v>298074.58035469835</v>
      </c>
      <c r="J80" s="270">
        <f t="shared" si="3"/>
        <v>310124.10477989691</v>
      </c>
      <c r="K80" s="270">
        <f t="shared" si="3"/>
        <v>276162.08015361731</v>
      </c>
      <c r="L80" s="270">
        <f t="shared" si="3"/>
        <v>210386.42976591413</v>
      </c>
      <c r="M80" s="270">
        <f t="shared" si="3"/>
        <v>319445.21956014528</v>
      </c>
      <c r="N80" s="270">
        <f t="shared" si="3"/>
        <v>318035.60050951166</v>
      </c>
      <c r="O80" s="270">
        <f t="shared" si="3"/>
        <v>260307.66354459379</v>
      </c>
      <c r="P80" s="270">
        <f t="shared" si="3"/>
        <v>229091.43158276266</v>
      </c>
      <c r="Q80" s="270">
        <f t="shared" si="3"/>
        <v>187709.83896550341</v>
      </c>
      <c r="R80" s="270">
        <f t="shared" si="3"/>
        <v>160300.30229211127</v>
      </c>
    </row>
    <row r="81" spans="1:18">
      <c r="A81" s="115"/>
    </row>
    <row r="82" spans="1:18" ht="37.5">
      <c r="A82" s="115"/>
      <c r="B82" s="247" t="s">
        <v>154</v>
      </c>
    </row>
    <row r="83" spans="1:18">
      <c r="A83" s="115"/>
    </row>
    <row r="84" spans="1:18">
      <c r="A84" s="115"/>
      <c r="B84" s="16"/>
      <c r="D84" s="16"/>
      <c r="E84" s="47" t="s">
        <v>108</v>
      </c>
      <c r="F84" s="47" t="s">
        <v>63</v>
      </c>
      <c r="G84" s="47" t="s">
        <v>1</v>
      </c>
      <c r="H84" s="47" t="s">
        <v>2</v>
      </c>
      <c r="I84" s="47" t="s">
        <v>17</v>
      </c>
      <c r="J84" s="47" t="s">
        <v>18</v>
      </c>
      <c r="K84" s="47" t="s">
        <v>20</v>
      </c>
      <c r="L84" s="47" t="s">
        <v>21</v>
      </c>
      <c r="M84" s="47" t="s">
        <v>24</v>
      </c>
      <c r="N84" s="47" t="s">
        <v>25</v>
      </c>
      <c r="O84" s="47" t="s">
        <v>27</v>
      </c>
      <c r="P84" s="47" t="s">
        <v>28</v>
      </c>
      <c r="Q84" s="47" t="s">
        <v>29</v>
      </c>
      <c r="R84" s="47" t="s">
        <v>30</v>
      </c>
    </row>
    <row r="85" spans="1:18" ht="31.5">
      <c r="A85" s="115">
        <v>9</v>
      </c>
      <c r="B85" s="34" t="s">
        <v>185</v>
      </c>
      <c r="C85" s="30"/>
      <c r="D85" s="66"/>
      <c r="E85" s="126"/>
      <c r="F85" s="126"/>
      <c r="G85" s="61"/>
      <c r="H85" s="61"/>
      <c r="I85" s="61"/>
      <c r="J85" s="61"/>
      <c r="K85" s="61">
        <v>2935.888929211857</v>
      </c>
      <c r="L85" s="61">
        <v>3523.0667150542281</v>
      </c>
      <c r="M85" s="61">
        <v>6939.0964327792508</v>
      </c>
      <c r="N85" s="61">
        <v>10162.513090811848</v>
      </c>
      <c r="O85" s="61">
        <v>12381.559673014612</v>
      </c>
      <c r="P85" s="61">
        <v>14676.158113330053</v>
      </c>
      <c r="Q85" s="61">
        <v>16342.716164119374</v>
      </c>
      <c r="R85" s="61">
        <v>17841.836519543125</v>
      </c>
    </row>
    <row r="86" spans="1:18" ht="31.5" customHeight="1">
      <c r="A86" s="115">
        <v>10</v>
      </c>
      <c r="B86" s="34" t="s">
        <v>186</v>
      </c>
      <c r="C86" s="30"/>
      <c r="D86" s="66"/>
      <c r="E86" s="126"/>
      <c r="F86" s="126"/>
      <c r="G86" s="61"/>
      <c r="H86" s="61"/>
      <c r="I86" s="61"/>
      <c r="J86" s="61"/>
      <c r="K86" s="61">
        <v>1399.6512925600864</v>
      </c>
      <c r="L86" s="61">
        <v>1532.9982062024628</v>
      </c>
      <c r="M86" s="61">
        <v>2785.8689753338913</v>
      </c>
      <c r="N86" s="61">
        <v>3803.2495981997572</v>
      </c>
      <c r="O86" s="61">
        <v>4271.5110404007073</v>
      </c>
      <c r="P86" s="61">
        <v>4580.7881530864761</v>
      </c>
      <c r="Q86" s="61">
        <v>4570.1476833195165</v>
      </c>
      <c r="R86" s="61">
        <v>4409.552167796206</v>
      </c>
    </row>
    <row r="87" spans="1:18">
      <c r="A87" s="115"/>
      <c r="B87"/>
      <c r="C87"/>
      <c r="D87"/>
      <c r="E87"/>
      <c r="F87"/>
      <c r="G87"/>
      <c r="H87"/>
      <c r="I87"/>
      <c r="J87"/>
      <c r="K87"/>
      <c r="L87"/>
      <c r="M87"/>
      <c r="N87"/>
      <c r="O87"/>
      <c r="P87"/>
      <c r="Q87"/>
      <c r="R87"/>
    </row>
    <row r="88" spans="1:18" ht="31.5">
      <c r="A88" s="115">
        <v>11</v>
      </c>
      <c r="B88" s="282" t="s">
        <v>244</v>
      </c>
      <c r="C88" s="30"/>
      <c r="D88" s="66"/>
      <c r="E88" s="126"/>
      <c r="F88" s="126"/>
      <c r="G88" s="61"/>
      <c r="H88" s="61"/>
      <c r="I88" s="61"/>
      <c r="J88" s="61"/>
      <c r="K88" s="61"/>
      <c r="L88" s="61"/>
      <c r="M88" s="61"/>
      <c r="N88" s="61"/>
      <c r="O88" s="61"/>
      <c r="P88" s="61"/>
      <c r="Q88" s="61"/>
      <c r="R88" s="61"/>
    </row>
    <row r="89" spans="1:18" ht="31.5">
      <c r="A89" s="115">
        <v>12</v>
      </c>
      <c r="B89" s="282" t="s">
        <v>245</v>
      </c>
      <c r="C89" s="30"/>
      <c r="D89" s="66"/>
      <c r="E89" s="126"/>
      <c r="F89" s="126"/>
      <c r="G89" s="61"/>
      <c r="H89" s="61"/>
      <c r="I89" s="61"/>
      <c r="J89" s="61"/>
      <c r="K89" s="61"/>
      <c r="L89" s="61"/>
      <c r="M89" s="61"/>
      <c r="N89" s="61"/>
      <c r="O89" s="61"/>
      <c r="P89" s="61"/>
      <c r="Q89" s="61"/>
      <c r="R89" s="61"/>
    </row>
    <row r="90" spans="1:18">
      <c r="A90" s="115"/>
    </row>
    <row r="91" spans="1:18">
      <c r="A91" s="115"/>
    </row>
    <row r="92" spans="1:18">
      <c r="A92" s="115"/>
    </row>
    <row r="93" spans="1:18">
      <c r="A93" s="115"/>
    </row>
    <row r="94" spans="1:18">
      <c r="A94" s="115"/>
    </row>
    <row r="95" spans="1:18">
      <c r="A95" s="115"/>
    </row>
    <row r="96" spans="1:18">
      <c r="A96" s="115"/>
    </row>
    <row r="97" spans="1:1">
      <c r="A97" s="115"/>
    </row>
    <row r="98" spans="1:1">
      <c r="A98" s="115"/>
    </row>
    <row r="99" spans="1:1">
      <c r="A99" s="115"/>
    </row>
    <row r="100" spans="1:1">
      <c r="A100" s="115"/>
    </row>
    <row r="101" spans="1:1">
      <c r="A101" s="115"/>
    </row>
    <row r="102" spans="1:1">
      <c r="A102" s="115"/>
    </row>
    <row r="103" spans="1:1">
      <c r="A103" s="115"/>
    </row>
    <row r="104" spans="1:1">
      <c r="A104" s="115"/>
    </row>
    <row r="105" spans="1:1">
      <c r="A105" s="115"/>
    </row>
    <row r="106" spans="1:1">
      <c r="A106" s="115"/>
    </row>
    <row r="107" spans="1:1">
      <c r="A107" s="115"/>
    </row>
    <row r="108" spans="1:1">
      <c r="A108" s="115"/>
    </row>
    <row r="109" spans="1:1">
      <c r="A109" s="115"/>
    </row>
    <row r="110" spans="1:1">
      <c r="A110" s="115"/>
    </row>
    <row r="111" spans="1:1">
      <c r="A111" s="115"/>
    </row>
    <row r="112" spans="1:1">
      <c r="A112" s="115"/>
    </row>
    <row r="113" spans="1:1">
      <c r="A113" s="115"/>
    </row>
    <row r="114" spans="1:1">
      <c r="A114" s="115"/>
    </row>
    <row r="115" spans="1:1">
      <c r="A115" s="115"/>
    </row>
    <row r="116" spans="1:1">
      <c r="A116" s="115"/>
    </row>
    <row r="117" spans="1:1">
      <c r="A117" s="115"/>
    </row>
    <row r="118" spans="1:1">
      <c r="A118" s="115"/>
    </row>
    <row r="119" spans="1:1">
      <c r="A119" s="115"/>
    </row>
    <row r="120" spans="1:1">
      <c r="A120" s="115"/>
    </row>
    <row r="121" spans="1:1">
      <c r="A121" s="115"/>
    </row>
    <row r="122" spans="1:1">
      <c r="A122" s="115"/>
    </row>
    <row r="123" spans="1:1">
      <c r="A123" s="115"/>
    </row>
    <row r="124" spans="1:1">
      <c r="A124" s="115"/>
    </row>
    <row r="125" spans="1:1">
      <c r="A125" s="115"/>
    </row>
    <row r="126" spans="1:1">
      <c r="A126" s="115"/>
    </row>
    <row r="127" spans="1:1">
      <c r="A127" s="115"/>
    </row>
  </sheetData>
  <dataConsolidate/>
  <printOptions horizontalCentered="1"/>
  <pageMargins left="0.25" right="0.25" top="0.75" bottom="0.75" header="0.3" footer="0.3"/>
  <pageSetup scale="37"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F3EFA-96A6-467E-AF6E-FFC2134600E1}">
  <sheetPr>
    <tabColor indexed="42"/>
    <pageSetUpPr fitToPage="1"/>
  </sheetPr>
  <dimension ref="A1:U37"/>
  <sheetViews>
    <sheetView tabSelected="1" zoomScale="85" zoomScaleNormal="85" workbookViewId="0">
      <selection activeCell="G6" sqref="G6"/>
    </sheetView>
  </sheetViews>
  <sheetFormatPr defaultColWidth="9" defaultRowHeight="15.75"/>
  <cols>
    <col min="1" max="1" width="9" style="119"/>
    <col min="2" max="2" width="59.625" style="7" bestFit="1" customWidth="1"/>
    <col min="3" max="3" width="12.625" style="7" customWidth="1"/>
    <col min="4" max="4" width="13.625" style="7" bestFit="1" customWidth="1"/>
    <col min="5" max="5" width="11.25" style="7" bestFit="1" customWidth="1"/>
    <col min="6" max="6" width="11.25" style="3" bestFit="1" customWidth="1"/>
    <col min="7" max="7" width="12" style="3" bestFit="1" customWidth="1"/>
    <col min="8" max="8" width="8.25" style="3" customWidth="1"/>
    <col min="9" max="12" width="11.25" style="3" bestFit="1" customWidth="1"/>
    <col min="13" max="13" width="8.375" style="3" bestFit="1" customWidth="1"/>
    <col min="14" max="15" width="11.25" style="3" bestFit="1" customWidth="1"/>
    <col min="16" max="16" width="11.25" style="3" customWidth="1"/>
    <col min="17" max="17" width="9" style="3" bestFit="1" customWidth="1"/>
    <col min="18" max="20" width="11.25" style="1" bestFit="1" customWidth="1"/>
    <col min="21" max="21" width="8.625" style="1" bestFit="1" customWidth="1"/>
    <col min="22" max="133" width="7.125" style="1" customWidth="1"/>
    <col min="134" max="16384" width="9" style="1"/>
  </cols>
  <sheetData>
    <row r="1" spans="1:20">
      <c r="B1" s="16" t="s">
        <v>22</v>
      </c>
      <c r="P1" s="1"/>
      <c r="Q1" s="1"/>
    </row>
    <row r="2" spans="1:20">
      <c r="B2" s="16" t="s">
        <v>23</v>
      </c>
      <c r="P2" s="1"/>
      <c r="Q2" s="1"/>
    </row>
    <row r="3" spans="1:20" s="2" customFormat="1">
      <c r="A3" s="119"/>
      <c r="B3" s="97" t="s">
        <v>178</v>
      </c>
      <c r="C3" s="13"/>
      <c r="D3" s="13"/>
      <c r="E3" s="13"/>
    </row>
    <row r="4" spans="1:20" s="2" customFormat="1">
      <c r="A4" s="119"/>
      <c r="B4" s="21" t="s">
        <v>164</v>
      </c>
      <c r="C4" s="12"/>
      <c r="D4" s="12"/>
      <c r="E4" s="12"/>
      <c r="G4" s="332"/>
      <c r="H4" s="332"/>
      <c r="I4" s="332"/>
      <c r="J4" s="332"/>
    </row>
    <row r="5" spans="1:20" s="2" customFormat="1">
      <c r="A5" s="119"/>
      <c r="B5" s="244" t="s">
        <v>163</v>
      </c>
      <c r="C5" s="12"/>
      <c r="D5" s="12"/>
      <c r="E5" s="12"/>
    </row>
    <row r="6" spans="1:20" s="2" customFormat="1">
      <c r="A6" s="119"/>
      <c r="B6" s="12"/>
      <c r="C6" s="12"/>
      <c r="D6" s="12"/>
      <c r="E6" s="12"/>
    </row>
    <row r="7" spans="1:20" s="2" customFormat="1" ht="15.75" customHeight="1">
      <c r="A7" s="119"/>
      <c r="B7" s="118" t="s">
        <v>78</v>
      </c>
      <c r="C7" s="7"/>
      <c r="D7" s="7"/>
      <c r="E7" s="7"/>
      <c r="F7" s="8"/>
      <c r="I7" s="4"/>
      <c r="J7" s="4"/>
      <c r="K7" s="4"/>
      <c r="L7" s="4"/>
      <c r="M7" s="4"/>
      <c r="N7" s="4"/>
      <c r="O7" s="4"/>
      <c r="P7" s="4"/>
      <c r="Q7" s="4"/>
    </row>
    <row r="8" spans="1:20" s="2" customFormat="1" ht="31.5">
      <c r="A8" s="119"/>
      <c r="B8" s="16"/>
      <c r="C8" s="22" t="s">
        <v>106</v>
      </c>
      <c r="D8" s="97" t="s">
        <v>65</v>
      </c>
      <c r="E8" s="16"/>
      <c r="F8" s="39"/>
      <c r="G8" s="39"/>
      <c r="H8" s="39"/>
      <c r="I8" s="39"/>
      <c r="J8" s="43"/>
      <c r="K8" s="42"/>
      <c r="L8" s="42"/>
      <c r="M8" s="42"/>
      <c r="N8" s="42"/>
      <c r="O8" s="42"/>
      <c r="P8" s="42"/>
      <c r="Q8" s="42"/>
      <c r="R8" s="43"/>
      <c r="S8" s="43"/>
      <c r="T8" s="43"/>
    </row>
    <row r="9" spans="1:20" s="2" customFormat="1" ht="31.5">
      <c r="A9" s="119"/>
      <c r="B9" s="9"/>
      <c r="C9" s="22" t="s">
        <v>107</v>
      </c>
      <c r="D9" s="345" t="s">
        <v>98</v>
      </c>
      <c r="E9" s="345"/>
      <c r="F9" s="346"/>
      <c r="G9" s="346"/>
      <c r="H9" s="17"/>
      <c r="I9" s="334" t="s">
        <v>99</v>
      </c>
      <c r="J9" s="334"/>
      <c r="K9" s="334"/>
      <c r="L9" s="334"/>
      <c r="M9" s="187"/>
      <c r="N9" s="347" t="s">
        <v>100</v>
      </c>
      <c r="O9" s="348"/>
      <c r="P9" s="348"/>
      <c r="Q9" s="42"/>
      <c r="R9" s="334" t="s">
        <v>101</v>
      </c>
      <c r="S9" s="349"/>
      <c r="T9" s="349"/>
    </row>
    <row r="10" spans="1:20" s="5" customFormat="1" ht="18.75">
      <c r="A10" s="120"/>
      <c r="B10" s="247" t="s">
        <v>69</v>
      </c>
      <c r="C10" s="18"/>
      <c r="D10" s="47" t="s">
        <v>108</v>
      </c>
      <c r="E10" s="47" t="s">
        <v>63</v>
      </c>
      <c r="F10" s="47">
        <v>2019</v>
      </c>
      <c r="G10" s="188" t="s">
        <v>2</v>
      </c>
      <c r="H10" s="189"/>
      <c r="I10" s="151" t="s">
        <v>17</v>
      </c>
      <c r="J10" s="47" t="s">
        <v>18</v>
      </c>
      <c r="K10" s="47" t="s">
        <v>20</v>
      </c>
      <c r="L10" s="188" t="s">
        <v>21</v>
      </c>
      <c r="M10" s="189"/>
      <c r="N10" s="151" t="s">
        <v>24</v>
      </c>
      <c r="O10" s="47" t="s">
        <v>25</v>
      </c>
      <c r="P10" s="188" t="s">
        <v>27</v>
      </c>
      <c r="Q10" s="189"/>
      <c r="R10" s="151" t="s">
        <v>28</v>
      </c>
      <c r="S10" s="47" t="s">
        <v>29</v>
      </c>
      <c r="T10" s="47" t="s">
        <v>30</v>
      </c>
    </row>
    <row r="11" spans="1:20">
      <c r="A11" s="17">
        <v>1</v>
      </c>
      <c r="B11" s="16" t="s">
        <v>209</v>
      </c>
      <c r="C11" s="22"/>
      <c r="D11" s="204">
        <v>1157215</v>
      </c>
      <c r="E11" s="204">
        <v>1112202</v>
      </c>
      <c r="F11" s="204">
        <v>1091760</v>
      </c>
      <c r="G11" s="204">
        <v>1108458</v>
      </c>
      <c r="H11" s="190"/>
      <c r="I11" s="204">
        <v>1107550</v>
      </c>
      <c r="J11" s="204">
        <v>1134457</v>
      </c>
      <c r="K11" s="204">
        <v>1153360</v>
      </c>
      <c r="L11" s="204">
        <v>1167150</v>
      </c>
      <c r="M11" s="190"/>
      <c r="N11" s="219">
        <f>EBT!M14</f>
        <v>1112723.2612899998</v>
      </c>
      <c r="O11" s="219">
        <f>EBT!N14</f>
        <v>1112553.1106664001</v>
      </c>
      <c r="P11" s="219">
        <f>EBT!O14</f>
        <v>1130047.3814671999</v>
      </c>
      <c r="Q11" s="333"/>
      <c r="R11" s="219">
        <f>EBT!P14</f>
        <v>1134255.8167252</v>
      </c>
      <c r="S11" s="219">
        <f>EBT!Q14</f>
        <v>1139966.8475584001</v>
      </c>
      <c r="T11" s="219">
        <f>EBT!R14</f>
        <v>1145668.4838115999</v>
      </c>
    </row>
    <row r="12" spans="1:20">
      <c r="A12" s="17">
        <v>2</v>
      </c>
      <c r="B12" s="16" t="s">
        <v>241</v>
      </c>
      <c r="C12" s="16"/>
      <c r="D12" s="89"/>
      <c r="E12" s="89"/>
      <c r="F12" s="89"/>
      <c r="G12" s="96"/>
      <c r="H12" s="191"/>
      <c r="I12" s="88"/>
      <c r="J12" s="89"/>
      <c r="K12" s="89"/>
      <c r="L12" s="96"/>
      <c r="M12" s="191"/>
      <c r="N12" s="88"/>
      <c r="O12" s="89"/>
      <c r="P12" s="96"/>
      <c r="Q12" s="222"/>
      <c r="R12" s="324"/>
      <c r="S12" s="89"/>
      <c r="T12" s="89"/>
    </row>
    <row r="13" spans="1:20">
      <c r="A13" s="17">
        <v>3</v>
      </c>
      <c r="B13" s="16" t="s">
        <v>109</v>
      </c>
      <c r="C13" s="16"/>
      <c r="D13" s="367">
        <v>0.27</v>
      </c>
      <c r="E13" s="367">
        <v>0.28999999999999998</v>
      </c>
      <c r="F13" s="368">
        <v>0.31</v>
      </c>
      <c r="G13" s="369">
        <v>0.33</v>
      </c>
      <c r="H13" s="370"/>
      <c r="I13" s="371">
        <v>0.35749999999999998</v>
      </c>
      <c r="J13" s="368">
        <v>0.38500000000000001</v>
      </c>
      <c r="K13" s="368">
        <v>0.41249999999999998</v>
      </c>
      <c r="L13" s="369">
        <v>0.44</v>
      </c>
      <c r="M13" s="370"/>
      <c r="N13" s="371">
        <v>0.46</v>
      </c>
      <c r="O13" s="368">
        <v>0.5</v>
      </c>
      <c r="P13" s="369">
        <v>0.52</v>
      </c>
      <c r="Q13" s="370"/>
      <c r="R13" s="371">
        <v>0.54669999999999996</v>
      </c>
      <c r="S13" s="368">
        <v>0.57330000000000003</v>
      </c>
      <c r="T13" s="368">
        <v>0.6</v>
      </c>
    </row>
    <row r="14" spans="1:20">
      <c r="A14" s="17">
        <v>4</v>
      </c>
      <c r="B14" s="16" t="s">
        <v>110</v>
      </c>
      <c r="C14" s="16"/>
      <c r="D14" s="350">
        <f>((D11-D12)*D13)+((E11-E12)*E13)+((F11-F12)*F13)+((G11-G12)*G13)</f>
        <v>1339223.3700000001</v>
      </c>
      <c r="E14" s="351"/>
      <c r="F14" s="351"/>
      <c r="G14" s="351"/>
      <c r="H14" s="192"/>
      <c r="I14" s="350">
        <f>((I11-I12)*I13)+((J11-J12)*J13)+((K11-K12)*K13)+((L11-L12)*L13)</f>
        <v>1822022.07</v>
      </c>
      <c r="J14" s="351"/>
      <c r="K14" s="351"/>
      <c r="L14" s="351"/>
      <c r="M14" s="192"/>
      <c r="N14" s="352">
        <f>(((N11-N12)*N13)+((O11-O12)*O13)+((P11-P12)*P13))</f>
        <v>1655753.8938895441</v>
      </c>
      <c r="O14" s="353"/>
      <c r="P14" s="353"/>
      <c r="Q14" s="192"/>
      <c r="R14" s="353">
        <f>(((R11-R12)*R13)+((S11-S12)*S13)+((T11-T12)*T13))</f>
        <v>1961041.7389958575</v>
      </c>
      <c r="S14" s="353"/>
      <c r="T14" s="354"/>
    </row>
    <row r="15" spans="1:20">
      <c r="A15" s="17"/>
      <c r="B15" s="16"/>
      <c r="C15" s="16"/>
      <c r="D15" s="193"/>
      <c r="E15" s="194"/>
      <c r="F15" s="53"/>
      <c r="G15" s="53"/>
      <c r="H15" s="198"/>
      <c r="I15" s="53"/>
      <c r="J15" s="53"/>
      <c r="K15" s="53"/>
      <c r="L15" s="53"/>
      <c r="M15" s="198"/>
      <c r="N15" s="53"/>
      <c r="O15" s="53"/>
      <c r="P15" s="53"/>
      <c r="Q15" s="198"/>
      <c r="R15" s="53"/>
      <c r="S15" s="53"/>
      <c r="T15" s="213"/>
    </row>
    <row r="16" spans="1:20">
      <c r="A16" s="17"/>
      <c r="B16" s="248" t="s">
        <v>149</v>
      </c>
      <c r="C16" s="16"/>
      <c r="D16" s="196"/>
      <c r="E16" s="197"/>
      <c r="F16" s="198"/>
      <c r="G16" s="198"/>
      <c r="H16" s="202"/>
      <c r="I16" s="198"/>
      <c r="J16" s="198"/>
      <c r="K16" s="198"/>
      <c r="L16" s="198"/>
      <c r="M16" s="198"/>
      <c r="N16" s="198"/>
      <c r="O16" s="198"/>
      <c r="P16" s="198"/>
      <c r="Q16" s="198"/>
      <c r="R16" s="198"/>
      <c r="S16" s="198"/>
      <c r="T16" s="195"/>
    </row>
    <row r="17" spans="1:21" ht="31.5">
      <c r="A17" s="17">
        <v>5</v>
      </c>
      <c r="B17" s="16" t="s">
        <v>128</v>
      </c>
      <c r="C17" s="331">
        <v>208166</v>
      </c>
      <c r="D17" s="200"/>
      <c r="E17" s="201"/>
      <c r="F17" s="202"/>
      <c r="G17" s="199"/>
      <c r="H17" s="223">
        <f>C17+SUM(D22:G22)</f>
        <v>481821.87439999986</v>
      </c>
      <c r="I17" s="218"/>
      <c r="J17" s="202"/>
      <c r="K17" s="202"/>
      <c r="L17" s="202"/>
      <c r="M17" s="223">
        <f>H17+SUM(I22:L22)</f>
        <v>464629.47576287168</v>
      </c>
      <c r="N17" s="202"/>
      <c r="O17" s="202"/>
      <c r="P17" s="202"/>
      <c r="Q17" s="223">
        <f>M17+SUM(N22:P22)</f>
        <v>46210.907985706697</v>
      </c>
      <c r="R17" s="202"/>
      <c r="S17" s="202"/>
      <c r="T17" s="199"/>
      <c r="U17" s="223">
        <f>Q17+SUM(R22:T22)</f>
        <v>49999.907985706814</v>
      </c>
    </row>
    <row r="18" spans="1:21">
      <c r="A18" s="17">
        <v>6</v>
      </c>
      <c r="B18" s="16" t="s">
        <v>206</v>
      </c>
      <c r="C18" s="16"/>
      <c r="D18" s="203">
        <f>EBT!E57+EBT!E81</f>
        <v>388628.25910000002</v>
      </c>
      <c r="E18" s="203">
        <f>EBT!F57+EBT!F81</f>
        <v>461314.10509999993</v>
      </c>
      <c r="F18" s="203">
        <f>EBT!G57+EBT!G81</f>
        <v>324612.02259999997</v>
      </c>
      <c r="G18" s="203">
        <f>EBT!H57+EBT!H81</f>
        <v>328324.48759999993</v>
      </c>
      <c r="H18" s="214"/>
      <c r="I18" s="212">
        <f>EBT!I57+EBT!I81</f>
        <v>402642.10190000013</v>
      </c>
      <c r="J18" s="212">
        <f>EBT!J57+EBT!J81</f>
        <v>370744.9</v>
      </c>
      <c r="K18" s="212">
        <f>EBT!K57+EBT!K81</f>
        <v>407467.59275583754</v>
      </c>
      <c r="L18" s="212">
        <f>EBT!L57+EBT!L81</f>
        <v>470776.59946287161</v>
      </c>
      <c r="M18" s="192"/>
      <c r="N18" s="220">
        <f>EBT!M57+EBT!M81</f>
        <v>205572.57139007645</v>
      </c>
      <c r="O18" s="220">
        <f>EBT!N57+EBT!N81</f>
        <v>206778.12928989454</v>
      </c>
      <c r="P18" s="220">
        <f>EBT!O57+EBT!O81</f>
        <v>360059.09903439501</v>
      </c>
      <c r="Q18" s="192"/>
      <c r="R18" s="220">
        <f>EBT!P57+EBT!P81</f>
        <v>437089.99736421148</v>
      </c>
      <c r="S18" s="212">
        <f>EBT!Q57+EBT!Q81</f>
        <v>540576.54255639866</v>
      </c>
      <c r="T18" s="203">
        <f>EBT!R57+EBT!R81</f>
        <v>610715.0143205371</v>
      </c>
    </row>
    <row r="19" spans="1:21">
      <c r="A19" s="17" t="s">
        <v>203</v>
      </c>
      <c r="B19" s="16" t="s">
        <v>210</v>
      </c>
      <c r="C19" s="16"/>
      <c r="D19" s="250"/>
      <c r="E19" s="250"/>
      <c r="F19" s="250"/>
      <c r="G19" s="250">
        <v>1339223</v>
      </c>
      <c r="H19" s="192"/>
      <c r="I19" s="250">
        <v>458720</v>
      </c>
      <c r="J19" s="250">
        <v>449596</v>
      </c>
      <c r="K19" s="250">
        <v>407467.59275583754</v>
      </c>
      <c r="L19" s="250">
        <v>506238</v>
      </c>
      <c r="M19" s="192"/>
      <c r="N19" s="250">
        <v>205572.57139007645</v>
      </c>
      <c r="O19" s="250">
        <v>206778.12928989454</v>
      </c>
      <c r="P19" s="250">
        <f>1041911.66681156+201492</f>
        <v>1243403.66681156</v>
      </c>
      <c r="Q19" s="192"/>
      <c r="R19" s="250">
        <v>437089.99736421148</v>
      </c>
      <c r="S19" s="250">
        <v>540576.54255639866</v>
      </c>
      <c r="T19" s="250">
        <v>983375.01432053698</v>
      </c>
    </row>
    <row r="20" spans="1:21">
      <c r="A20" s="17">
        <v>7</v>
      </c>
      <c r="B20" s="16" t="s">
        <v>205</v>
      </c>
      <c r="C20" s="16"/>
      <c r="D20" s="250"/>
      <c r="E20" s="250"/>
      <c r="F20" s="250"/>
      <c r="G20" s="250">
        <v>110000</v>
      </c>
      <c r="H20" s="192"/>
      <c r="I20" s="250"/>
      <c r="J20" s="250"/>
      <c r="K20" s="250"/>
      <c r="L20" s="250">
        <v>153198</v>
      </c>
      <c r="M20" s="192"/>
      <c r="N20" s="250"/>
      <c r="O20" s="250"/>
      <c r="P20" s="250">
        <v>464926</v>
      </c>
      <c r="Q20" s="192"/>
      <c r="R20" s="250"/>
      <c r="S20" s="250"/>
      <c r="T20" s="250">
        <v>376449</v>
      </c>
    </row>
    <row r="21" spans="1:21" ht="15.75" customHeight="1">
      <c r="A21" s="17" t="s">
        <v>213</v>
      </c>
      <c r="B21" s="16" t="s">
        <v>211</v>
      </c>
      <c r="C21" s="16"/>
      <c r="D21" s="250"/>
      <c r="E21" s="250"/>
      <c r="F21" s="250"/>
      <c r="G21" s="250"/>
      <c r="H21" s="192"/>
      <c r="I21" s="250"/>
      <c r="J21" s="250"/>
      <c r="K21" s="250"/>
      <c r="L21" s="250"/>
      <c r="M21" s="192"/>
      <c r="N21" s="250"/>
      <c r="O21" s="250"/>
      <c r="P21" s="250"/>
      <c r="Q21" s="192"/>
      <c r="R21" s="250"/>
      <c r="S21" s="250"/>
      <c r="T21" s="250"/>
    </row>
    <row r="22" spans="1:21">
      <c r="A22" s="17">
        <v>8</v>
      </c>
      <c r="B22" s="16" t="s">
        <v>214</v>
      </c>
      <c r="C22" s="16"/>
      <c r="D22" s="212">
        <f>D20-D21+D18-D19</f>
        <v>388628.25910000002</v>
      </c>
      <c r="E22" s="212">
        <f t="shared" ref="E22:T22" si="0">E20-E21+E18-E19</f>
        <v>461314.10509999993</v>
      </c>
      <c r="F22" s="212">
        <f t="shared" si="0"/>
        <v>324612.02259999997</v>
      </c>
      <c r="G22" s="212">
        <f t="shared" si="0"/>
        <v>-900898.51240000012</v>
      </c>
      <c r="H22" s="192"/>
      <c r="I22" s="212">
        <f t="shared" si="0"/>
        <v>-56077.898099999875</v>
      </c>
      <c r="J22" s="212">
        <f t="shared" si="0"/>
        <v>-78851.099999999977</v>
      </c>
      <c r="K22" s="212">
        <f t="shared" si="0"/>
        <v>0</v>
      </c>
      <c r="L22" s="212">
        <f t="shared" si="0"/>
        <v>117736.59946287167</v>
      </c>
      <c r="M22" s="192"/>
      <c r="N22" s="212">
        <f t="shared" si="0"/>
        <v>0</v>
      </c>
      <c r="O22" s="212">
        <f t="shared" si="0"/>
        <v>0</v>
      </c>
      <c r="P22" s="212">
        <f t="shared" si="0"/>
        <v>-418418.56777716498</v>
      </c>
      <c r="Q22" s="192"/>
      <c r="R22" s="212">
        <f t="shared" si="0"/>
        <v>0</v>
      </c>
      <c r="S22" s="212">
        <f t="shared" si="0"/>
        <v>0</v>
      </c>
      <c r="T22" s="212">
        <f t="shared" si="0"/>
        <v>3789.0000000001164</v>
      </c>
    </row>
    <row r="23" spans="1:21">
      <c r="A23" s="17"/>
      <c r="B23" s="16"/>
      <c r="C23" s="16"/>
      <c r="D23" s="193"/>
      <c r="E23" s="194"/>
      <c r="F23" s="53"/>
      <c r="G23" s="53"/>
      <c r="H23" s="198"/>
      <c r="I23" s="53"/>
      <c r="J23" s="53"/>
      <c r="K23" s="53"/>
      <c r="L23" s="53"/>
      <c r="M23" s="198"/>
      <c r="N23" s="53"/>
      <c r="O23" s="53"/>
      <c r="P23" s="53"/>
      <c r="Q23" s="198"/>
      <c r="R23" s="53"/>
      <c r="S23" s="53"/>
      <c r="T23" s="213"/>
    </row>
    <row r="24" spans="1:21">
      <c r="A24" s="17"/>
      <c r="B24" s="248" t="s">
        <v>111</v>
      </c>
      <c r="C24" s="16"/>
      <c r="D24" s="196"/>
      <c r="E24" s="197"/>
      <c r="F24" s="198"/>
      <c r="G24" s="198"/>
      <c r="H24" s="202"/>
      <c r="I24" s="198"/>
      <c r="J24" s="198"/>
      <c r="K24" s="198"/>
      <c r="L24" s="198"/>
      <c r="M24" s="198"/>
      <c r="N24" s="198"/>
      <c r="O24" s="198"/>
      <c r="P24" s="198"/>
      <c r="Q24" s="198"/>
      <c r="R24" s="198"/>
      <c r="S24" s="198"/>
      <c r="T24" s="195"/>
    </row>
    <row r="25" spans="1:21" ht="31.5">
      <c r="A25" s="17">
        <v>9</v>
      </c>
      <c r="B25" s="16" t="s">
        <v>128</v>
      </c>
      <c r="C25" s="37"/>
      <c r="D25" s="200"/>
      <c r="E25" s="201"/>
      <c r="F25" s="202"/>
      <c r="G25" s="199"/>
      <c r="H25" s="223">
        <f>C25+SUM(D28:G28)</f>
        <v>0</v>
      </c>
      <c r="I25" s="218"/>
      <c r="J25" s="202"/>
      <c r="K25" s="202"/>
      <c r="L25" s="202"/>
      <c r="M25" s="223">
        <f>H25+SUM(I28:L28)</f>
        <v>0</v>
      </c>
      <c r="N25" s="202"/>
      <c r="O25" s="202"/>
      <c r="P25" s="202"/>
      <c r="Q25" s="223">
        <f>M25+SUM(N28:P28)</f>
        <v>0</v>
      </c>
      <c r="R25" s="202"/>
      <c r="S25" s="202"/>
      <c r="T25" s="199"/>
      <c r="U25" s="223">
        <f>Q25+SUM(R28:T28)</f>
        <v>0</v>
      </c>
    </row>
    <row r="26" spans="1:21">
      <c r="A26" s="17">
        <v>10</v>
      </c>
      <c r="B26" s="16" t="s">
        <v>204</v>
      </c>
      <c r="C26" s="16"/>
      <c r="D26" s="325"/>
      <c r="E26" s="325"/>
      <c r="F26" s="326"/>
      <c r="G26" s="327"/>
      <c r="H26" s="214"/>
      <c r="I26" s="224"/>
      <c r="J26" s="225"/>
      <c r="K26" s="225"/>
      <c r="L26" s="226"/>
      <c r="M26" s="192"/>
      <c r="N26" s="167"/>
      <c r="O26" s="175"/>
      <c r="P26" s="215"/>
      <c r="Q26" s="192"/>
      <c r="R26" s="167"/>
      <c r="S26" s="175"/>
      <c r="T26" s="175"/>
    </row>
    <row r="27" spans="1:21">
      <c r="A27" s="17">
        <v>11</v>
      </c>
      <c r="B27" s="16" t="s">
        <v>212</v>
      </c>
      <c r="C27" s="16"/>
      <c r="D27" s="325"/>
      <c r="E27" s="325"/>
      <c r="F27" s="326"/>
      <c r="G27" s="327"/>
      <c r="H27" s="192"/>
      <c r="I27" s="210"/>
      <c r="J27" s="210"/>
      <c r="K27" s="210"/>
      <c r="L27" s="210"/>
      <c r="M27" s="192"/>
      <c r="N27" s="210"/>
      <c r="O27" s="210"/>
      <c r="P27" s="210"/>
      <c r="Q27" s="192"/>
      <c r="R27" s="210"/>
      <c r="S27" s="210"/>
      <c r="T27" s="210"/>
    </row>
    <row r="28" spans="1:21">
      <c r="A28" s="17">
        <v>12</v>
      </c>
      <c r="B28" s="16" t="s">
        <v>215</v>
      </c>
      <c r="C28" s="16"/>
      <c r="D28" s="212">
        <f>D26-D27</f>
        <v>0</v>
      </c>
      <c r="E28" s="212">
        <f t="shared" ref="E28:P28" si="1">E26-E27</f>
        <v>0</v>
      </c>
      <c r="F28" s="212">
        <f t="shared" si="1"/>
        <v>0</v>
      </c>
      <c r="G28" s="212">
        <f t="shared" si="1"/>
        <v>0</v>
      </c>
      <c r="H28" s="198"/>
      <c r="I28" s="212">
        <f t="shared" si="1"/>
        <v>0</v>
      </c>
      <c r="J28" s="212">
        <f t="shared" si="1"/>
        <v>0</v>
      </c>
      <c r="K28" s="212">
        <f t="shared" si="1"/>
        <v>0</v>
      </c>
      <c r="L28" s="212">
        <f t="shared" si="1"/>
        <v>0</v>
      </c>
      <c r="M28" s="198"/>
      <c r="N28" s="212">
        <f t="shared" si="1"/>
        <v>0</v>
      </c>
      <c r="O28" s="212">
        <f t="shared" si="1"/>
        <v>0</v>
      </c>
      <c r="P28" s="212">
        <f t="shared" si="1"/>
        <v>0</v>
      </c>
      <c r="Q28" s="198"/>
      <c r="R28" s="212">
        <f t="shared" ref="R28:T28" si="2">R26-R27</f>
        <v>0</v>
      </c>
      <c r="S28" s="212">
        <f t="shared" si="2"/>
        <v>0</v>
      </c>
      <c r="T28" s="212">
        <f t="shared" si="2"/>
        <v>0</v>
      </c>
    </row>
    <row r="29" spans="1:21">
      <c r="A29" s="17"/>
      <c r="B29" s="16"/>
      <c r="C29" s="16"/>
      <c r="D29" s="217"/>
      <c r="E29" s="216"/>
      <c r="F29" s="123"/>
      <c r="G29" s="123"/>
      <c r="H29" s="198"/>
      <c r="I29" s="123"/>
      <c r="J29" s="123"/>
      <c r="K29" s="123"/>
      <c r="L29" s="123"/>
      <c r="M29" s="198"/>
      <c r="N29" s="123"/>
      <c r="O29" s="123"/>
      <c r="P29" s="123"/>
      <c r="Q29" s="198"/>
      <c r="R29" s="123"/>
      <c r="S29" s="123"/>
      <c r="T29" s="211"/>
    </row>
    <row r="30" spans="1:21" ht="31.5">
      <c r="A30" s="17">
        <v>13</v>
      </c>
      <c r="B30" s="16" t="s">
        <v>237</v>
      </c>
      <c r="C30" s="16"/>
      <c r="D30" s="336">
        <f>SUM(D19:G19)+SUM(D21:G21)+SUM(D27:G27)</f>
        <v>1339223</v>
      </c>
      <c r="E30" s="337"/>
      <c r="F30" s="337"/>
      <c r="G30" s="337"/>
      <c r="H30" s="192"/>
      <c r="I30" s="336">
        <f>SUM(I19:L19)+SUM(I21:L21)+SUM(I27:L27)</f>
        <v>1822021.5927558376</v>
      </c>
      <c r="J30" s="337"/>
      <c r="K30" s="337"/>
      <c r="L30" s="337"/>
      <c r="M30" s="192"/>
      <c r="N30" s="338">
        <f>SUM(N19:P19)+SUM(N21:P21)+SUM(N27:P27)</f>
        <v>1655754.3674915312</v>
      </c>
      <c r="O30" s="338"/>
      <c r="P30" s="338"/>
      <c r="Q30" s="192"/>
      <c r="R30" s="338">
        <f>SUM(R19:T19)+SUM(R21:T21)+SUM(R27:T27)</f>
        <v>1961041.5542411471</v>
      </c>
      <c r="S30" s="338"/>
      <c r="T30" s="338"/>
    </row>
    <row r="31" spans="1:21">
      <c r="A31" s="17"/>
      <c r="B31" s="16"/>
      <c r="C31" s="16"/>
      <c r="D31" s="217"/>
      <c r="E31" s="216"/>
      <c r="F31" s="123"/>
      <c r="G31" s="123"/>
      <c r="H31" s="198"/>
      <c r="I31" s="123"/>
      <c r="J31" s="123"/>
      <c r="K31" s="123"/>
      <c r="L31" s="123"/>
      <c r="M31" s="198"/>
      <c r="N31" s="123"/>
      <c r="O31" s="123"/>
      <c r="P31" s="123"/>
      <c r="Q31" s="198"/>
      <c r="R31" s="123"/>
      <c r="S31" s="123"/>
      <c r="T31" s="211"/>
    </row>
    <row r="32" spans="1:21">
      <c r="A32" s="17">
        <v>14</v>
      </c>
      <c r="B32" s="16" t="s">
        <v>187</v>
      </c>
      <c r="C32" s="16"/>
      <c r="D32" s="339">
        <f>D30-D14</f>
        <v>-0.37000000011175871</v>
      </c>
      <c r="E32" s="340"/>
      <c r="F32" s="340"/>
      <c r="G32" s="340"/>
      <c r="H32" s="192"/>
      <c r="I32" s="339">
        <f>I30-I14</f>
        <v>-0.47724416246637702</v>
      </c>
      <c r="J32" s="340"/>
      <c r="K32" s="340"/>
      <c r="L32" s="340"/>
      <c r="M32" s="192"/>
      <c r="N32" s="341">
        <f>N30-N14</f>
        <v>0.47360198711976409</v>
      </c>
      <c r="O32" s="341"/>
      <c r="P32" s="341"/>
      <c r="Q32" s="192"/>
      <c r="R32" s="342">
        <f>R30-R14</f>
        <v>-0.18475471041165292</v>
      </c>
      <c r="S32" s="343"/>
      <c r="T32" s="344"/>
    </row>
    <row r="33" spans="1:20">
      <c r="A33" s="121"/>
      <c r="B33" s="24"/>
      <c r="C33" s="122"/>
      <c r="D33" s="122"/>
      <c r="E33" s="122"/>
      <c r="F33" s="123"/>
      <c r="G33" s="123"/>
      <c r="H33" s="202"/>
      <c r="I33" s="123"/>
      <c r="J33" s="123"/>
      <c r="K33" s="123"/>
      <c r="L33" s="123"/>
      <c r="M33" s="202"/>
      <c r="N33" s="123"/>
      <c r="O33" s="123"/>
      <c r="P33" s="124"/>
      <c r="Q33" s="221"/>
      <c r="R33" s="124"/>
      <c r="S33" s="124"/>
      <c r="T33" s="125"/>
    </row>
    <row r="34" spans="1:20" s="7" customFormat="1">
      <c r="A34" s="115"/>
      <c r="F34" s="3"/>
      <c r="G34" s="3"/>
      <c r="H34" s="3"/>
      <c r="I34" s="3"/>
      <c r="J34" s="3"/>
      <c r="K34" s="3"/>
      <c r="L34" s="3"/>
      <c r="M34" s="3"/>
      <c r="N34" s="3"/>
      <c r="O34" s="3"/>
      <c r="P34" s="3"/>
      <c r="Q34" s="3"/>
      <c r="R34" s="1"/>
      <c r="S34" s="1"/>
      <c r="T34" s="1"/>
    </row>
    <row r="35" spans="1:20" s="7" customFormat="1">
      <c r="A35" s="115"/>
      <c r="B35" s="329"/>
      <c r="F35" s="3"/>
      <c r="G35" s="3"/>
      <c r="H35" s="3"/>
      <c r="I35" s="3"/>
      <c r="J35" s="3"/>
      <c r="K35" s="3"/>
      <c r="L35" s="3"/>
      <c r="M35" s="3"/>
      <c r="N35" s="3"/>
      <c r="O35" s="3"/>
      <c r="P35" s="3"/>
      <c r="Q35" s="3"/>
      <c r="R35" s="1"/>
      <c r="S35" s="1"/>
      <c r="T35" s="1"/>
    </row>
    <row r="36" spans="1:20" s="7" customFormat="1">
      <c r="A36" s="115"/>
      <c r="B36" s="330"/>
      <c r="F36" s="3"/>
      <c r="G36" s="3"/>
      <c r="H36" s="3"/>
      <c r="I36" s="3"/>
      <c r="J36" s="3"/>
      <c r="K36" s="3"/>
      <c r="L36" s="3"/>
      <c r="M36" s="3"/>
      <c r="N36" s="3"/>
      <c r="O36" s="3"/>
      <c r="P36" s="3"/>
      <c r="Q36" s="3"/>
      <c r="R36" s="1"/>
      <c r="S36" s="1"/>
      <c r="T36" s="1"/>
    </row>
    <row r="37" spans="1:20">
      <c r="B37" s="328"/>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4"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Z5JXHV6S7NA6-3-112877</_dlc_DocId>
    <_dlc_DocIdUrl xmlns="8eef3743-c7b3-4cbe-8837-b6e805be353c">
      <Url>http://efilingspinternal/_layouts/DocIdRedir.aspx?ID=Z5JXHV6S7NA6-3-112877</Url>
      <Description>Z5JXHV6S7NA6-3-112877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DD3DFD-DDC2-4400-96B5-DB0BB6352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8eef3743-c7b3-4cbe-8837-b6e805be353c"/>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Cover sheet</vt:lpstr>
      <vt:lpstr>Admin Info</vt:lpstr>
      <vt:lpstr>CRAT</vt:lpstr>
      <vt:lpstr>EBT</vt:lpstr>
      <vt:lpstr>GEAT</vt:lpstr>
      <vt:lpstr>RPT</vt:lpstr>
      <vt:lpstr>'Cover sheet'!Print_Area</vt:lpstr>
      <vt:lpstr>CRAT!Print_Area</vt:lpstr>
      <vt:lpstr>EBT!Print_Area</vt:lpstr>
      <vt:lpstr>GEAT!Print_Area</vt:lpstr>
      <vt:lpstr>RPT!Print_Area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Schinstock, Brian</cp:lastModifiedBy>
  <cp:lastPrinted>2023-11-01T16:13:03Z</cp:lastPrinted>
  <dcterms:created xsi:type="dcterms:W3CDTF">2004-11-07T17:37:25Z</dcterms:created>
  <dcterms:modified xsi:type="dcterms:W3CDTF">2023-11-21T23:58:29Z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