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ORDFS01\REU Resource_ZREUFP01\14_RESOURCES\07_IRP\4_2024 Formal IRP\10 REPORT\Final\Standardized Tables\"/>
    </mc:Choice>
  </mc:AlternateContent>
  <bookViews>
    <workbookView xWindow="0" yWindow="0" windowWidth="19200" windowHeight="21150" tabRatio="574" activeTab="1"/>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4">GEAT!$A$1:$Z$137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1" i="10" l="1"/>
  <c r="I141" i="10"/>
  <c r="J141" i="10"/>
  <c r="K141" i="10"/>
  <c r="L141" i="10"/>
  <c r="M141" i="10"/>
  <c r="N141" i="10"/>
  <c r="O141" i="10"/>
  <c r="P141" i="10"/>
  <c r="Q141" i="10"/>
  <c r="R141" i="10"/>
  <c r="S141" i="10"/>
  <c r="T141" i="10"/>
  <c r="U141" i="10"/>
  <c r="V141" i="10"/>
  <c r="W141" i="10"/>
  <c r="X141" i="10"/>
  <c r="Y141" i="10"/>
  <c r="Z141" i="10"/>
  <c r="G141" i="10"/>
  <c r="D20" i="18" l="1"/>
  <c r="E21" i="18"/>
  <c r="E135" i="9" l="1"/>
  <c r="G136" i="9"/>
  <c r="E15" i="9"/>
  <c r="F15" i="9"/>
  <c r="G15" i="9"/>
  <c r="F12" i="9"/>
  <c r="E12" i="9"/>
  <c r="H112" i="10" l="1"/>
  <c r="I112" i="10"/>
  <c r="J112" i="10"/>
  <c r="K112" i="10"/>
  <c r="L112" i="10"/>
  <c r="M112" i="10"/>
  <c r="N112" i="10"/>
  <c r="O112" i="10"/>
  <c r="P112" i="10"/>
  <c r="Q112" i="10"/>
  <c r="R112" i="10"/>
  <c r="S112" i="10"/>
  <c r="T112" i="10"/>
  <c r="U112" i="10"/>
  <c r="V112" i="10"/>
  <c r="W112" i="10"/>
  <c r="X112" i="10"/>
  <c r="Y112" i="10"/>
  <c r="Z112" i="10"/>
  <c r="B91" i="10"/>
  <c r="B73" i="10"/>
  <c r="B54" i="10"/>
  <c r="B55" i="10"/>
  <c r="B52" i="10"/>
  <c r="B35" i="10"/>
  <c r="B23" i="10"/>
  <c r="H136" i="9"/>
  <c r="I136" i="9"/>
  <c r="J136" i="9"/>
  <c r="K136" i="9"/>
  <c r="L136" i="9"/>
  <c r="M136" i="9"/>
  <c r="N136" i="9"/>
  <c r="O136" i="9"/>
  <c r="P136" i="9"/>
  <c r="Q136" i="9"/>
  <c r="R136" i="9"/>
  <c r="S136" i="9"/>
  <c r="T136" i="9"/>
  <c r="U136" i="9"/>
  <c r="V136" i="9"/>
  <c r="W136" i="9"/>
  <c r="X136" i="9"/>
  <c r="Y136" i="9"/>
  <c r="Z136" i="9"/>
  <c r="G140" i="9"/>
  <c r="B112" i="9"/>
  <c r="B94" i="9"/>
  <c r="D69" i="9"/>
  <c r="D70" i="9"/>
  <c r="D68" i="9"/>
  <c r="D67" i="9"/>
  <c r="B67" i="9"/>
  <c r="D48" i="9"/>
  <c r="B48" i="9"/>
  <c r="D37" i="9"/>
  <c r="B37" i="9"/>
  <c r="D31" i="9"/>
  <c r="D32" i="9"/>
  <c r="B32" i="9"/>
  <c r="B28" i="9"/>
  <c r="B29" i="9"/>
  <c r="B31" i="9"/>
  <c r="D28" i="9"/>
  <c r="D29" i="9"/>
  <c r="D30" i="9"/>
  <c r="D27" i="9"/>
  <c r="B27" i="9"/>
  <c r="H15" i="9"/>
  <c r="I15" i="9"/>
  <c r="J15" i="9"/>
  <c r="K15" i="9"/>
  <c r="L15" i="9"/>
  <c r="M15" i="9"/>
  <c r="N15" i="9"/>
  <c r="O15" i="9"/>
  <c r="P15" i="9"/>
  <c r="Q15" i="9"/>
  <c r="R15" i="9"/>
  <c r="S15" i="9"/>
  <c r="T15" i="9"/>
  <c r="U15" i="9"/>
  <c r="V15" i="9"/>
  <c r="W15" i="9"/>
  <c r="X15" i="9"/>
  <c r="Y15" i="9"/>
  <c r="Z15" i="9"/>
  <c r="AD11" i="18" l="1"/>
  <c r="AE11" i="18"/>
  <c r="AC11" i="18"/>
  <c r="Z11" i="18"/>
  <c r="AA11" i="18"/>
  <c r="Y11" i="18"/>
  <c r="AA28" i="18"/>
  <c r="Y28" i="18"/>
  <c r="V20" i="18"/>
  <c r="W20" i="18"/>
  <c r="U20" i="18"/>
  <c r="V11" i="18"/>
  <c r="W11" i="18"/>
  <c r="U11" i="18"/>
  <c r="U28" i="18"/>
  <c r="R20" i="18"/>
  <c r="R21" i="18" s="1"/>
  <c r="S20" i="18"/>
  <c r="Q20" i="18"/>
  <c r="Q21" i="18" s="1"/>
  <c r="R11" i="18"/>
  <c r="R19" i="18" s="1"/>
  <c r="S11" i="18"/>
  <c r="Q11" i="18"/>
  <c r="R28" i="18"/>
  <c r="Q28" i="18"/>
  <c r="N20" i="18"/>
  <c r="N21" i="18" s="1"/>
  <c r="O20" i="18"/>
  <c r="O21" i="18" s="1"/>
  <c r="M20" i="18"/>
  <c r="M21" i="18" s="1"/>
  <c r="J20" i="18"/>
  <c r="J21" i="18" s="1"/>
  <c r="K20" i="18"/>
  <c r="K21" i="18" s="1"/>
  <c r="I20" i="18"/>
  <c r="E20" i="18"/>
  <c r="F20" i="18"/>
  <c r="G20" i="18"/>
  <c r="D21" i="18"/>
  <c r="O119" i="10"/>
  <c r="P119" i="10"/>
  <c r="Q119" i="10"/>
  <c r="R119" i="10"/>
  <c r="S119" i="10"/>
  <c r="T119" i="10"/>
  <c r="U119" i="10"/>
  <c r="V119" i="10"/>
  <c r="W119" i="10"/>
  <c r="W121" i="10" s="1"/>
  <c r="W123" i="10" s="1"/>
  <c r="X119" i="10"/>
  <c r="Y119" i="10"/>
  <c r="Z119" i="10"/>
  <c r="O120" i="10"/>
  <c r="O121" i="10" s="1"/>
  <c r="O123" i="10" s="1"/>
  <c r="P120" i="10"/>
  <c r="Q120" i="10"/>
  <c r="R120" i="10"/>
  <c r="R121" i="10" s="1"/>
  <c r="R123" i="10" s="1"/>
  <c r="S120" i="10"/>
  <c r="S121" i="10" s="1"/>
  <c r="S123" i="10" s="1"/>
  <c r="T120" i="10"/>
  <c r="U120" i="10"/>
  <c r="U121" i="10" s="1"/>
  <c r="U123" i="10" s="1"/>
  <c r="V120" i="10"/>
  <c r="W120" i="10"/>
  <c r="X120" i="10"/>
  <c r="X121" i="10" s="1"/>
  <c r="X123" i="10" s="1"/>
  <c r="Y120" i="10"/>
  <c r="Z120" i="10"/>
  <c r="Z121" i="10" s="1"/>
  <c r="Z123" i="10" s="1"/>
  <c r="Q105" i="10"/>
  <c r="N87" i="10"/>
  <c r="O87" i="10"/>
  <c r="Q87" i="10"/>
  <c r="R87" i="10"/>
  <c r="S87" i="10"/>
  <c r="T87" i="10"/>
  <c r="U87" i="10"/>
  <c r="V87" i="10"/>
  <c r="W87" i="10"/>
  <c r="X87" i="10"/>
  <c r="Y87" i="10"/>
  <c r="Z87" i="10"/>
  <c r="P87" i="10"/>
  <c r="O141" i="9"/>
  <c r="P141" i="9"/>
  <c r="Q141" i="9"/>
  <c r="R141" i="9"/>
  <c r="S141" i="9"/>
  <c r="T141" i="9"/>
  <c r="U141" i="9"/>
  <c r="V141" i="9"/>
  <c r="W141" i="9"/>
  <c r="X141" i="9"/>
  <c r="Y141" i="9"/>
  <c r="Z141" i="9"/>
  <c r="O142" i="9"/>
  <c r="P142" i="9"/>
  <c r="Q142" i="9"/>
  <c r="R142" i="9"/>
  <c r="S142" i="9"/>
  <c r="T142" i="9"/>
  <c r="U142" i="9"/>
  <c r="V142" i="9"/>
  <c r="W142" i="9"/>
  <c r="X142" i="9"/>
  <c r="Y142" i="9"/>
  <c r="Z142" i="9"/>
  <c r="N126" i="9"/>
  <c r="O126" i="9"/>
  <c r="P126" i="9"/>
  <c r="Q126" i="9"/>
  <c r="R126" i="9"/>
  <c r="R128" i="9" s="1"/>
  <c r="S126" i="9"/>
  <c r="T126" i="9"/>
  <c r="U126" i="9"/>
  <c r="V126" i="9"/>
  <c r="W126" i="9"/>
  <c r="X126" i="9"/>
  <c r="Y126" i="9"/>
  <c r="Z126" i="9"/>
  <c r="N108" i="9"/>
  <c r="O108" i="9"/>
  <c r="P108" i="9"/>
  <c r="Q108" i="9"/>
  <c r="R108" i="9"/>
  <c r="S108" i="9"/>
  <c r="T108" i="9"/>
  <c r="U108" i="9"/>
  <c r="V108" i="9"/>
  <c r="W108" i="9"/>
  <c r="X108" i="9"/>
  <c r="Y108" i="9"/>
  <c r="Z108" i="9"/>
  <c r="F79" i="9"/>
  <c r="G79" i="9"/>
  <c r="H79" i="9"/>
  <c r="I79" i="9"/>
  <c r="J79" i="9"/>
  <c r="K79" i="9"/>
  <c r="L79" i="9"/>
  <c r="M79" i="9"/>
  <c r="N79" i="9"/>
  <c r="O79" i="9"/>
  <c r="Q18" i="18" s="1"/>
  <c r="P79" i="9"/>
  <c r="Q79" i="9"/>
  <c r="R79" i="9"/>
  <c r="U18" i="18" s="1"/>
  <c r="U19" i="18" s="1"/>
  <c r="S79" i="9"/>
  <c r="T79" i="9"/>
  <c r="U79" i="9"/>
  <c r="V79" i="9"/>
  <c r="Z18" i="18" s="1"/>
  <c r="Z19" i="18" s="1"/>
  <c r="W79" i="9"/>
  <c r="X79" i="9"/>
  <c r="Y79" i="9"/>
  <c r="AD18" i="18" s="1"/>
  <c r="AD19" i="18" s="1"/>
  <c r="Z79" i="9"/>
  <c r="E79" i="9"/>
  <c r="D18" i="18" s="1"/>
  <c r="N44" i="9"/>
  <c r="O44" i="9"/>
  <c r="P44" i="9"/>
  <c r="Q44" i="9"/>
  <c r="R44" i="9"/>
  <c r="S44" i="9"/>
  <c r="T44" i="9"/>
  <c r="U44" i="9"/>
  <c r="V44" i="9"/>
  <c r="W44" i="9"/>
  <c r="X44" i="9"/>
  <c r="Y44" i="9"/>
  <c r="Z44" i="9"/>
  <c r="D19" i="18" l="1"/>
  <c r="D30" i="18" s="1"/>
  <c r="AE18" i="18"/>
  <c r="AE19" i="18" s="1"/>
  <c r="AC18" i="18"/>
  <c r="AC19" i="18" s="1"/>
  <c r="AA18" i="18"/>
  <c r="AA19" i="18" s="1"/>
  <c r="Q128" i="9"/>
  <c r="Y18" i="18"/>
  <c r="Y19" i="18" s="1"/>
  <c r="Z128" i="9"/>
  <c r="W18" i="18"/>
  <c r="W19" i="18" s="1"/>
  <c r="R18" i="18"/>
  <c r="R22" i="18" s="1"/>
  <c r="S18" i="18"/>
  <c r="S19" i="18" s="1"/>
  <c r="T128" i="9"/>
  <c r="V18" i="18"/>
  <c r="V19" i="18" s="1"/>
  <c r="V121" i="10"/>
  <c r="V123" i="10" s="1"/>
  <c r="P128" i="9"/>
  <c r="P121" i="10"/>
  <c r="P123" i="10" s="1"/>
  <c r="O128" i="9"/>
  <c r="Y121" i="10"/>
  <c r="Y123" i="10" s="1"/>
  <c r="Y105" i="10"/>
  <c r="Y107" i="10" s="1"/>
  <c r="Y128" i="9"/>
  <c r="AC14" i="18"/>
  <c r="X128" i="9"/>
  <c r="T121" i="10"/>
  <c r="T123" i="10" s="1"/>
  <c r="U128" i="9"/>
  <c r="Z105" i="10"/>
  <c r="Z107" i="10" s="1"/>
  <c r="AC21" i="18"/>
  <c r="AC22" i="18" s="1"/>
  <c r="AD21" i="18"/>
  <c r="AD22" i="18" s="1"/>
  <c r="AE28" i="18"/>
  <c r="AA21" i="18"/>
  <c r="AA22" i="18" s="1"/>
  <c r="Z21" i="18"/>
  <c r="Z22" i="18" s="1"/>
  <c r="Y14" i="18"/>
  <c r="U21" i="18"/>
  <c r="U22" i="18" s="1"/>
  <c r="V21" i="18"/>
  <c r="V22" i="18" s="1"/>
  <c r="U14" i="18"/>
  <c r="Q14" i="18"/>
  <c r="Q19" i="18"/>
  <c r="Q22" i="18" s="1"/>
  <c r="S28" i="18"/>
  <c r="X105" i="10"/>
  <c r="X107" i="10" s="1"/>
  <c r="P105" i="10"/>
  <c r="P107" i="10" s="1"/>
  <c r="Q121" i="10"/>
  <c r="Q123" i="10" s="1"/>
  <c r="S105" i="10"/>
  <c r="S107" i="10" s="1"/>
  <c r="R105" i="10"/>
  <c r="R107" i="10" s="1"/>
  <c r="V105" i="10"/>
  <c r="V107" i="10" s="1"/>
  <c r="Q107" i="10"/>
  <c r="W105" i="10"/>
  <c r="W107" i="10" s="1"/>
  <c r="O105" i="10"/>
  <c r="O107" i="10" s="1"/>
  <c r="N105" i="10"/>
  <c r="N107" i="10" s="1"/>
  <c r="U65" i="10"/>
  <c r="M65" i="10"/>
  <c r="E65" i="10"/>
  <c r="S65" i="10"/>
  <c r="K65" i="10"/>
  <c r="Y65" i="10"/>
  <c r="Q65" i="10"/>
  <c r="I65" i="10"/>
  <c r="T105" i="10"/>
  <c r="T107" i="10" s="1"/>
  <c r="W65" i="10"/>
  <c r="O65" i="10"/>
  <c r="G65" i="10"/>
  <c r="U105" i="10"/>
  <c r="U107" i="10" s="1"/>
  <c r="T65" i="10"/>
  <c r="Z65" i="10"/>
  <c r="R65" i="10"/>
  <c r="J65" i="10"/>
  <c r="L65" i="10"/>
  <c r="X65" i="10"/>
  <c r="P65" i="10"/>
  <c r="H65" i="10"/>
  <c r="V65" i="10"/>
  <c r="N65" i="10"/>
  <c r="F65" i="10"/>
  <c r="V31" i="10"/>
  <c r="N31" i="10"/>
  <c r="T31" i="10"/>
  <c r="X31" i="10"/>
  <c r="P31" i="10"/>
  <c r="Y31" i="10"/>
  <c r="Q31" i="10"/>
  <c r="W31" i="10"/>
  <c r="O31" i="10"/>
  <c r="Z31" i="10"/>
  <c r="R31" i="10"/>
  <c r="U31" i="10"/>
  <c r="S31" i="10"/>
  <c r="S128" i="9"/>
  <c r="V128" i="9"/>
  <c r="N128" i="9"/>
  <c r="W84" i="9"/>
  <c r="V84" i="9"/>
  <c r="V140" i="9" s="1"/>
  <c r="V143" i="9" s="1"/>
  <c r="N84" i="9"/>
  <c r="W128" i="9"/>
  <c r="O84" i="9"/>
  <c r="U84" i="9"/>
  <c r="U140" i="9" s="1"/>
  <c r="U143" i="9" s="1"/>
  <c r="X84" i="9"/>
  <c r="P84" i="9"/>
  <c r="T84" i="9"/>
  <c r="S84" i="9"/>
  <c r="Z84" i="9"/>
  <c r="R84" i="9"/>
  <c r="R140" i="9" s="1"/>
  <c r="R143" i="9" s="1"/>
  <c r="Y84" i="9"/>
  <c r="Q84" i="9"/>
  <c r="Q140" i="9" s="1"/>
  <c r="Q143" i="9" s="1"/>
  <c r="S21" i="18" l="1"/>
  <c r="S22" i="18" s="1"/>
  <c r="Z140" i="9"/>
  <c r="Z143" i="9" s="1"/>
  <c r="S140" i="9"/>
  <c r="S143" i="9" s="1"/>
  <c r="T140" i="9"/>
  <c r="T143" i="9" s="1"/>
  <c r="P140" i="9"/>
  <c r="P143" i="9" s="1"/>
  <c r="W21" i="18"/>
  <c r="W22" i="18" s="1"/>
  <c r="O140" i="9"/>
  <c r="O143" i="9" s="1"/>
  <c r="Y21" i="18"/>
  <c r="Y22" i="18" s="1"/>
  <c r="W140" i="9"/>
  <c r="W143" i="9" s="1"/>
  <c r="S67" i="10"/>
  <c r="S115" i="10" s="1"/>
  <c r="S127" i="10" s="1"/>
  <c r="Y67" i="10"/>
  <c r="Y115" i="10" s="1"/>
  <c r="Y127" i="10" s="1"/>
  <c r="X140" i="9"/>
  <c r="X143" i="9" s="1"/>
  <c r="Y140" i="9"/>
  <c r="Y143" i="9" s="1"/>
  <c r="O67" i="10"/>
  <c r="O115" i="10" s="1"/>
  <c r="O127" i="10" s="1"/>
  <c r="AE21" i="18"/>
  <c r="AE22" i="18" s="1"/>
  <c r="AD28" i="18"/>
  <c r="AC28" i="18"/>
  <c r="Z28" i="18"/>
  <c r="V28" i="18"/>
  <c r="W28" i="18"/>
  <c r="U30" i="18"/>
  <c r="U32" i="18" s="1"/>
  <c r="Q30" i="18"/>
  <c r="Q32" i="18" s="1"/>
  <c r="P67" i="10"/>
  <c r="P115" i="10" s="1"/>
  <c r="P127" i="10" s="1"/>
  <c r="U67" i="10"/>
  <c r="U115" i="10" s="1"/>
  <c r="U127" i="10" s="1"/>
  <c r="W67" i="10"/>
  <c r="W115" i="10" s="1"/>
  <c r="W127" i="10" s="1"/>
  <c r="Q67" i="10"/>
  <c r="Q115" i="10" s="1"/>
  <c r="Q127" i="10" s="1"/>
  <c r="R67" i="10"/>
  <c r="R115" i="10" s="1"/>
  <c r="R127" i="10" s="1"/>
  <c r="T67" i="10"/>
  <c r="T115" i="10" s="1"/>
  <c r="T127" i="10" s="1"/>
  <c r="X67" i="10"/>
  <c r="X115" i="10" s="1"/>
  <c r="X127" i="10" s="1"/>
  <c r="Z67" i="10"/>
  <c r="Z115" i="10" s="1"/>
  <c r="Z127" i="10" s="1"/>
  <c r="N67" i="10"/>
  <c r="N115" i="10" s="1"/>
  <c r="V67" i="10"/>
  <c r="V115" i="10" s="1"/>
  <c r="V127" i="10" s="1"/>
  <c r="Y30" i="18" l="1"/>
  <c r="Y32" i="18" s="1"/>
  <c r="AC30" i="18"/>
  <c r="AC32" i="18" s="1"/>
  <c r="N17" i="9" l="1"/>
  <c r="N13" i="9" s="1"/>
  <c r="O17" i="9"/>
  <c r="P17" i="9"/>
  <c r="Q17" i="9"/>
  <c r="R17" i="9"/>
  <c r="S17" i="9"/>
  <c r="T17" i="9"/>
  <c r="U17" i="9"/>
  <c r="V17" i="9"/>
  <c r="W17" i="9"/>
  <c r="X17" i="9"/>
  <c r="Y17" i="9"/>
  <c r="Z17" i="9"/>
  <c r="O119" i="2"/>
  <c r="P119" i="2"/>
  <c r="Q119" i="2"/>
  <c r="R119" i="2"/>
  <c r="S119" i="2"/>
  <c r="T119" i="2"/>
  <c r="U119" i="2"/>
  <c r="V119" i="2"/>
  <c r="W119" i="2"/>
  <c r="X119" i="2"/>
  <c r="Y119" i="2"/>
  <c r="Z119" i="2"/>
  <c r="O101" i="2"/>
  <c r="P101" i="2"/>
  <c r="Q101" i="2"/>
  <c r="R101" i="2"/>
  <c r="R121" i="2" s="1"/>
  <c r="R128" i="2" s="1"/>
  <c r="S101" i="2"/>
  <c r="S121" i="2" s="1"/>
  <c r="S128" i="2" s="1"/>
  <c r="T101" i="2"/>
  <c r="U101" i="2"/>
  <c r="V101" i="2"/>
  <c r="W101" i="2"/>
  <c r="X101" i="2"/>
  <c r="Y101" i="2"/>
  <c r="Z101" i="2"/>
  <c r="F80" i="2"/>
  <c r="G80" i="2"/>
  <c r="H80" i="2"/>
  <c r="I80" i="2"/>
  <c r="J80" i="2"/>
  <c r="K80" i="2"/>
  <c r="L80" i="2"/>
  <c r="M80" i="2"/>
  <c r="N80" i="2"/>
  <c r="O80" i="2"/>
  <c r="P80" i="2"/>
  <c r="Q80" i="2"/>
  <c r="R80" i="2"/>
  <c r="S80" i="2"/>
  <c r="T80" i="2"/>
  <c r="U80" i="2"/>
  <c r="V80" i="2"/>
  <c r="W80" i="2"/>
  <c r="X80" i="2"/>
  <c r="Y80" i="2"/>
  <c r="Z80" i="2"/>
  <c r="E80" i="2"/>
  <c r="F44" i="2"/>
  <c r="G44" i="2"/>
  <c r="H44" i="2"/>
  <c r="I44" i="2"/>
  <c r="J44" i="2"/>
  <c r="K44" i="2"/>
  <c r="L44" i="2"/>
  <c r="M44" i="2"/>
  <c r="N44" i="2"/>
  <c r="O44" i="2"/>
  <c r="P44" i="2"/>
  <c r="Q44" i="2"/>
  <c r="R44" i="2"/>
  <c r="S44" i="2"/>
  <c r="T44" i="2"/>
  <c r="U44" i="2"/>
  <c r="V44" i="2"/>
  <c r="W44" i="2"/>
  <c r="X44" i="2"/>
  <c r="Y44" i="2"/>
  <c r="Z44" i="2"/>
  <c r="E44" i="2"/>
  <c r="O18" i="2"/>
  <c r="O19" i="2" s="1"/>
  <c r="P18" i="2"/>
  <c r="Q18" i="2"/>
  <c r="R18" i="2"/>
  <c r="S18" i="2"/>
  <c r="T18" i="2"/>
  <c r="T19" i="2" s="1"/>
  <c r="U18" i="2"/>
  <c r="U19" i="2" s="1"/>
  <c r="V18" i="2"/>
  <c r="V19" i="2" s="1"/>
  <c r="W18" i="2"/>
  <c r="W19" i="2" s="1"/>
  <c r="X18" i="2"/>
  <c r="Y18" i="2"/>
  <c r="Y19" i="2" s="1"/>
  <c r="Z18" i="2"/>
  <c r="Z13" i="9" l="1"/>
  <c r="Z144" i="9"/>
  <c r="Z145" i="9" s="1"/>
  <c r="Y13" i="9"/>
  <c r="Y144" i="9"/>
  <c r="Y145" i="9" s="1"/>
  <c r="T13" i="9"/>
  <c r="T144" i="9"/>
  <c r="T145" i="9" s="1"/>
  <c r="S13" i="9"/>
  <c r="S144" i="9"/>
  <c r="S145" i="9" s="1"/>
  <c r="V13" i="9"/>
  <c r="V144" i="9"/>
  <c r="V145" i="9" s="1"/>
  <c r="R13" i="9"/>
  <c r="R144" i="9"/>
  <c r="R145" i="9" s="1"/>
  <c r="Q13" i="9"/>
  <c r="Q144" i="9"/>
  <c r="Q145" i="9" s="1"/>
  <c r="X13" i="9"/>
  <c r="X144" i="9"/>
  <c r="X145" i="9" s="1"/>
  <c r="T121" i="2"/>
  <c r="T128" i="2" s="1"/>
  <c r="P13" i="9"/>
  <c r="P144" i="9"/>
  <c r="P145" i="9" s="1"/>
  <c r="W13" i="9"/>
  <c r="W144" i="9"/>
  <c r="W145" i="9" s="1"/>
  <c r="U13" i="9"/>
  <c r="U144" i="9"/>
  <c r="U145" i="9" s="1"/>
  <c r="O13" i="9"/>
  <c r="O144" i="9"/>
  <c r="O145" i="9" s="1"/>
  <c r="Z121" i="2"/>
  <c r="Z128" i="2" s="1"/>
  <c r="M82" i="2"/>
  <c r="M126" i="2" s="1"/>
  <c r="Y121" i="2"/>
  <c r="Y128" i="2" s="1"/>
  <c r="Q121" i="2"/>
  <c r="Q128" i="2" s="1"/>
  <c r="P121" i="2"/>
  <c r="P128" i="2" s="1"/>
  <c r="X121" i="2"/>
  <c r="X128" i="2" s="1"/>
  <c r="W121" i="2"/>
  <c r="W128" i="2" s="1"/>
  <c r="Z19" i="2"/>
  <c r="Z21" i="2" s="1"/>
  <c r="Z125" i="2" s="1"/>
  <c r="Q19" i="2"/>
  <c r="Q21" i="2" s="1"/>
  <c r="Q125" i="2" s="1"/>
  <c r="X19" i="2"/>
  <c r="X21" i="2" s="1"/>
  <c r="X125" i="2" s="1"/>
  <c r="R19" i="2"/>
  <c r="R21" i="2" s="1"/>
  <c r="R125" i="2" s="1"/>
  <c r="P21" i="2"/>
  <c r="P125" i="2" s="1"/>
  <c r="P19" i="2"/>
  <c r="S19" i="2"/>
  <c r="S21" i="2" s="1"/>
  <c r="S125" i="2" s="1"/>
  <c r="V121" i="2"/>
  <c r="V128" i="2" s="1"/>
  <c r="U82" i="2"/>
  <c r="U126" i="2" s="1"/>
  <c r="U121" i="2"/>
  <c r="U128" i="2" s="1"/>
  <c r="S82" i="2"/>
  <c r="S126" i="2" s="1"/>
  <c r="K82" i="2"/>
  <c r="K126" i="2" s="1"/>
  <c r="Y82" i="2"/>
  <c r="Y126" i="2" s="1"/>
  <c r="Q82" i="2"/>
  <c r="Q126" i="2" s="1"/>
  <c r="I82" i="2"/>
  <c r="I126" i="2" s="1"/>
  <c r="O121" i="2"/>
  <c r="O128" i="2" s="1"/>
  <c r="Z82" i="2"/>
  <c r="Z126" i="2" s="1"/>
  <c r="R82" i="2"/>
  <c r="R126" i="2" s="1"/>
  <c r="J82" i="2"/>
  <c r="J126" i="2" s="1"/>
  <c r="X82" i="2"/>
  <c r="X126" i="2" s="1"/>
  <c r="P82" i="2"/>
  <c r="P126" i="2" s="1"/>
  <c r="H82" i="2"/>
  <c r="H126" i="2" s="1"/>
  <c r="W82" i="2"/>
  <c r="W126" i="2" s="1"/>
  <c r="O82" i="2"/>
  <c r="O126" i="2" s="1"/>
  <c r="G82" i="2"/>
  <c r="G126" i="2" s="1"/>
  <c r="V82" i="2"/>
  <c r="V126" i="2" s="1"/>
  <c r="N82" i="2"/>
  <c r="N126" i="2" s="1"/>
  <c r="F82" i="2"/>
  <c r="F126" i="2" s="1"/>
  <c r="T82" i="2"/>
  <c r="T126" i="2" s="1"/>
  <c r="L82" i="2"/>
  <c r="L126" i="2" s="1"/>
  <c r="U21" i="2"/>
  <c r="U125" i="2" s="1"/>
  <c r="T21" i="2"/>
  <c r="T125" i="2" s="1"/>
  <c r="Y21" i="2"/>
  <c r="Y125" i="2" s="1"/>
  <c r="W21" i="2"/>
  <c r="W125" i="2" s="1"/>
  <c r="O21" i="2"/>
  <c r="O125" i="2" s="1"/>
  <c r="V21" i="2"/>
  <c r="V125" i="2" s="1"/>
  <c r="H142" i="9"/>
  <c r="I142" i="9"/>
  <c r="J142" i="9"/>
  <c r="K142" i="9"/>
  <c r="L142" i="9"/>
  <c r="M142" i="9"/>
  <c r="N142" i="9"/>
  <c r="S127" i="2" l="1"/>
  <c r="S129" i="2" s="1"/>
  <c r="V127" i="2"/>
  <c r="V129" i="2" s="1"/>
  <c r="R127" i="2"/>
  <c r="R129" i="2" s="1"/>
  <c r="U127" i="2"/>
  <c r="U129" i="2" s="1"/>
  <c r="W127" i="2"/>
  <c r="W129" i="2" s="1"/>
  <c r="X127" i="2"/>
  <c r="X129" i="2" s="1"/>
  <c r="Y127" i="2"/>
  <c r="Y129" i="2" s="1"/>
  <c r="T127" i="2"/>
  <c r="T129" i="2" s="1"/>
  <c r="Z127" i="2"/>
  <c r="Z129" i="2" s="1"/>
  <c r="Q127" i="2"/>
  <c r="Q129" i="2" s="1"/>
  <c r="O127" i="2"/>
  <c r="O129" i="2" s="1"/>
  <c r="P127" i="2"/>
  <c r="P129" i="2" s="1"/>
  <c r="E126" i="9"/>
  <c r="F126" i="9"/>
  <c r="E18" i="18" s="1"/>
  <c r="E19" i="18" s="1"/>
  <c r="G126" i="9"/>
  <c r="F18" i="18" s="1"/>
  <c r="F19" i="18" s="1"/>
  <c r="H126" i="9"/>
  <c r="G18" i="18" s="1"/>
  <c r="G19" i="18" s="1"/>
  <c r="I126" i="9"/>
  <c r="I18" i="18" s="1"/>
  <c r="I19" i="18" s="1"/>
  <c r="J126" i="9"/>
  <c r="K126" i="9"/>
  <c r="K18" i="18" s="1"/>
  <c r="L126" i="9"/>
  <c r="M126" i="9"/>
  <c r="N18" i="18" s="1"/>
  <c r="O18" i="18"/>
  <c r="D112" i="9"/>
  <c r="D94" i="9"/>
  <c r="J18" i="18"/>
  <c r="M18" i="18"/>
  <c r="E44" i="9"/>
  <c r="F44" i="9"/>
  <c r="F84" i="9" s="1"/>
  <c r="F136" i="9" s="1"/>
  <c r="F142" i="9" s="1"/>
  <c r="F112" i="10" s="1"/>
  <c r="G44" i="9"/>
  <c r="G84" i="9" s="1"/>
  <c r="H44" i="9"/>
  <c r="H84" i="9" s="1"/>
  <c r="I44" i="9"/>
  <c r="I84" i="9" s="1"/>
  <c r="J44" i="9"/>
  <c r="J84" i="9" s="1"/>
  <c r="K44" i="9"/>
  <c r="K84" i="9" s="1"/>
  <c r="L44" i="9"/>
  <c r="L84" i="9" s="1"/>
  <c r="M44" i="9"/>
  <c r="M84" i="9" s="1"/>
  <c r="E119" i="10" l="1"/>
  <c r="F119" i="10"/>
  <c r="G119" i="10"/>
  <c r="H119" i="10"/>
  <c r="I119" i="10"/>
  <c r="J119" i="10"/>
  <c r="K119" i="10"/>
  <c r="L119" i="10"/>
  <c r="M119" i="10"/>
  <c r="N119" i="10"/>
  <c r="E120" i="10" l="1"/>
  <c r="F120" i="10"/>
  <c r="G120" i="10"/>
  <c r="H120" i="10"/>
  <c r="I120" i="10"/>
  <c r="J120" i="10"/>
  <c r="K120" i="10"/>
  <c r="L120" i="10"/>
  <c r="M120" i="10"/>
  <c r="N120" i="10"/>
  <c r="E141" i="9" l="1"/>
  <c r="F141" i="9"/>
  <c r="G141" i="9"/>
  <c r="H141" i="9"/>
  <c r="I141" i="9"/>
  <c r="J141" i="9"/>
  <c r="K141" i="9"/>
  <c r="L141" i="9"/>
  <c r="M141" i="9"/>
  <c r="N141" i="9"/>
  <c r="M121" i="10" l="1"/>
  <c r="M123" i="10" s="1"/>
  <c r="N121" i="10"/>
  <c r="N123" i="10" s="1"/>
  <c r="N127" i="10" s="1"/>
  <c r="L121" i="10"/>
  <c r="L123" i="10" s="1"/>
  <c r="J121" i="10"/>
  <c r="J123" i="10" s="1"/>
  <c r="K121" i="10"/>
  <c r="K123" i="10" s="1"/>
  <c r="I121" i="10"/>
  <c r="I123" i="10" s="1"/>
  <c r="F121" i="10"/>
  <c r="F123" i="10" s="1"/>
  <c r="G121" i="10"/>
  <c r="G123" i="10" s="1"/>
  <c r="H121" i="10"/>
  <c r="H123" i="10" s="1"/>
  <c r="E121" i="10"/>
  <c r="E123" i="10" s="1"/>
  <c r="O11" i="18" l="1"/>
  <c r="O19" i="18" s="1"/>
  <c r="N11" i="18"/>
  <c r="N19" i="18" s="1"/>
  <c r="M11" i="18"/>
  <c r="M19" i="18" s="1"/>
  <c r="M22" i="18" s="1"/>
  <c r="K11" i="18"/>
  <c r="K19" i="18" s="1"/>
  <c r="J11" i="18"/>
  <c r="J19" i="18" s="1"/>
  <c r="I11" i="18"/>
  <c r="I21" i="18" s="1"/>
  <c r="I30" i="18" s="1"/>
  <c r="G11" i="18"/>
  <c r="G21" i="18" s="1"/>
  <c r="F11" i="18"/>
  <c r="F21" i="18" s="1"/>
  <c r="E11" i="18"/>
  <c r="D11" i="18"/>
  <c r="M30" i="18"/>
  <c r="O28" i="18"/>
  <c r="N28" i="18"/>
  <c r="M28" i="18"/>
  <c r="J28" i="18"/>
  <c r="K28" i="18"/>
  <c r="I28" i="18"/>
  <c r="E28" i="18"/>
  <c r="F28" i="18"/>
  <c r="G28" i="18"/>
  <c r="D28" i="18"/>
  <c r="H25" i="18" l="1"/>
  <c r="L25" i="18"/>
  <c r="P25" i="18" s="1"/>
  <c r="T25" i="18" s="1"/>
  <c r="X25" i="18" s="1"/>
  <c r="AB25" i="18" s="1"/>
  <c r="AF25" i="18" s="1"/>
  <c r="E82" i="2" l="1"/>
  <c r="E126" i="2" s="1"/>
  <c r="M14" i="18" l="1"/>
  <c r="D14" i="18"/>
  <c r="I14" i="18"/>
  <c r="M105" i="10" l="1"/>
  <c r="L105" i="10"/>
  <c r="K105" i="10"/>
  <c r="J105" i="10"/>
  <c r="I105" i="10"/>
  <c r="H105" i="10"/>
  <c r="G105" i="10"/>
  <c r="F105" i="10"/>
  <c r="E105" i="10"/>
  <c r="M87" i="10"/>
  <c r="L87" i="10"/>
  <c r="K87" i="10"/>
  <c r="J87" i="10"/>
  <c r="I87" i="10"/>
  <c r="H87" i="10"/>
  <c r="G87" i="10"/>
  <c r="F87" i="10"/>
  <c r="E87" i="10"/>
  <c r="G107" i="10" l="1"/>
  <c r="E107" i="10"/>
  <c r="K107" i="10"/>
  <c r="I107" i="10"/>
  <c r="M107" i="10"/>
  <c r="F107" i="10"/>
  <c r="H107" i="10"/>
  <c r="J107" i="10"/>
  <c r="L107" i="10"/>
  <c r="M108" i="9"/>
  <c r="L108" i="9"/>
  <c r="K108" i="9"/>
  <c r="J108" i="9"/>
  <c r="I108" i="9"/>
  <c r="H108" i="9"/>
  <c r="G108" i="9"/>
  <c r="F108" i="9"/>
  <c r="E108" i="9"/>
  <c r="E128" i="9" l="1"/>
  <c r="G128" i="9"/>
  <c r="I128" i="9"/>
  <c r="K128" i="9"/>
  <c r="M128" i="9"/>
  <c r="F128" i="9"/>
  <c r="H128" i="9"/>
  <c r="J128" i="9"/>
  <c r="L128" i="9"/>
  <c r="E101" i="2"/>
  <c r="F101" i="2"/>
  <c r="G101" i="2"/>
  <c r="H101" i="2"/>
  <c r="I101" i="2"/>
  <c r="J101" i="2"/>
  <c r="K101" i="2"/>
  <c r="L101" i="2"/>
  <c r="M101" i="2"/>
  <c r="N101" i="2"/>
  <c r="E119" i="2"/>
  <c r="F119" i="2"/>
  <c r="G119" i="2"/>
  <c r="H119" i="2"/>
  <c r="I119" i="2"/>
  <c r="J119" i="2"/>
  <c r="K119" i="2"/>
  <c r="L119" i="2"/>
  <c r="M119" i="2"/>
  <c r="N119" i="2"/>
  <c r="H121" i="2" l="1"/>
  <c r="H128" i="2" s="1"/>
  <c r="G121" i="2"/>
  <c r="G128" i="2" s="1"/>
  <c r="N121" i="2"/>
  <c r="N128" i="2" s="1"/>
  <c r="F121" i="2"/>
  <c r="F128" i="2" s="1"/>
  <c r="E121" i="2"/>
  <c r="E128" i="2" s="1"/>
  <c r="M121" i="2"/>
  <c r="M128" i="2" s="1"/>
  <c r="L121" i="2"/>
  <c r="L128" i="2" s="1"/>
  <c r="J121" i="2"/>
  <c r="J128" i="2" s="1"/>
  <c r="K121" i="2"/>
  <c r="K128" i="2" s="1"/>
  <c r="I121" i="2"/>
  <c r="I128" i="2" s="1"/>
  <c r="M31" i="10" l="1"/>
  <c r="M67" i="10" s="1"/>
  <c r="M115" i="10" s="1"/>
  <c r="M127" i="10" s="1"/>
  <c r="L31" i="10"/>
  <c r="L67" i="10" s="1"/>
  <c r="L115" i="10" s="1"/>
  <c r="L127" i="10" s="1"/>
  <c r="K31" i="10"/>
  <c r="K67" i="10" s="1"/>
  <c r="K115" i="10" s="1"/>
  <c r="K127" i="10" s="1"/>
  <c r="J31" i="10"/>
  <c r="J67" i="10" s="1"/>
  <c r="J115" i="10" s="1"/>
  <c r="J127" i="10" s="1"/>
  <c r="I31" i="10"/>
  <c r="I67" i="10" s="1"/>
  <c r="I115" i="10" s="1"/>
  <c r="I127" i="10" s="1"/>
  <c r="H31" i="10"/>
  <c r="H67" i="10" s="1"/>
  <c r="H115" i="10" s="1"/>
  <c r="H127" i="10" s="1"/>
  <c r="G31" i="10"/>
  <c r="G67" i="10" s="1"/>
  <c r="F31" i="10"/>
  <c r="F67" i="10" s="1"/>
  <c r="F115" i="10" s="1"/>
  <c r="F127" i="10" s="1"/>
  <c r="E31" i="10"/>
  <c r="E67" i="10" s="1"/>
  <c r="O22" i="18"/>
  <c r="N22" i="18"/>
  <c r="M32" i="18"/>
  <c r="K22" i="18"/>
  <c r="J22" i="18"/>
  <c r="I22" i="18"/>
  <c r="G22" i="18"/>
  <c r="F22" i="18"/>
  <c r="E22" i="18"/>
  <c r="D22" i="18"/>
  <c r="N144" i="9"/>
  <c r="M17" i="9"/>
  <c r="L17" i="9"/>
  <c r="K17" i="9"/>
  <c r="J17" i="9"/>
  <c r="I17" i="9"/>
  <c r="H17" i="9"/>
  <c r="G17" i="9"/>
  <c r="G142" i="9" s="1"/>
  <c r="G112" i="10" s="1"/>
  <c r="F17" i="9"/>
  <c r="E17" i="9"/>
  <c r="G115" i="10" l="1"/>
  <c r="G127" i="10" s="1"/>
  <c r="D32" i="18"/>
  <c r="H17" i="18"/>
  <c r="L17" i="18" s="1"/>
  <c r="P17" i="18" s="1"/>
  <c r="T17" i="18" s="1"/>
  <c r="X17" i="18" s="1"/>
  <c r="AB17" i="18" s="1"/>
  <c r="AF17" i="18" s="1"/>
  <c r="F144" i="9"/>
  <c r="F13" i="9"/>
  <c r="G144" i="9"/>
  <c r="G13" i="9"/>
  <c r="H144" i="9"/>
  <c r="H13" i="9"/>
  <c r="K144" i="9"/>
  <c r="K13" i="9"/>
  <c r="I144" i="9"/>
  <c r="I13" i="9"/>
  <c r="J144" i="9"/>
  <c r="J13" i="9"/>
  <c r="L144" i="9"/>
  <c r="L13" i="9"/>
  <c r="M144" i="9"/>
  <c r="M13" i="9"/>
  <c r="E144" i="9"/>
  <c r="E13" i="9"/>
  <c r="I32" i="18"/>
  <c r="F140" i="9"/>
  <c r="H140" i="9"/>
  <c r="J140" i="9"/>
  <c r="L140" i="9"/>
  <c r="N140" i="9"/>
  <c r="E84" i="9"/>
  <c r="I140" i="9"/>
  <c r="K140" i="9"/>
  <c r="M140" i="9"/>
  <c r="E140" i="9" l="1"/>
  <c r="E136" i="9"/>
  <c r="E142" i="9" s="1"/>
  <c r="E112" i="10" s="1"/>
  <c r="E115" i="10" s="1"/>
  <c r="E127" i="10" s="1"/>
  <c r="L143" i="9"/>
  <c r="L145" i="9" s="1"/>
  <c r="M143" i="9"/>
  <c r="M145" i="9" s="1"/>
  <c r="J143" i="9"/>
  <c r="J145" i="9" s="1"/>
  <c r="K143" i="9"/>
  <c r="K145" i="9" s="1"/>
  <c r="H143" i="9"/>
  <c r="H145" i="9" s="1"/>
  <c r="I143" i="9"/>
  <c r="I145" i="9" s="1"/>
  <c r="F143" i="9"/>
  <c r="F145" i="9" s="1"/>
  <c r="G143" i="9"/>
  <c r="G145" i="9" s="1"/>
  <c r="N143" i="9"/>
  <c r="N145" i="9" s="1"/>
  <c r="E143" i="9" l="1"/>
  <c r="E145" i="9" s="1"/>
  <c r="K18" i="2"/>
  <c r="K19" i="2" s="1"/>
  <c r="L18" i="2"/>
  <c r="L19" i="2" s="1"/>
  <c r="M18" i="2"/>
  <c r="M19" i="2" s="1"/>
  <c r="N18" i="2"/>
  <c r="N19" i="2" s="1"/>
  <c r="E18" i="2"/>
  <c r="E19" i="2" s="1"/>
  <c r="F18" i="2"/>
  <c r="F19" i="2" s="1"/>
  <c r="G18" i="2"/>
  <c r="G19" i="2" s="1"/>
  <c r="H18" i="2"/>
  <c r="H19" i="2" s="1"/>
  <c r="I18" i="2"/>
  <c r="I19" i="2" s="1"/>
  <c r="J18" i="2"/>
  <c r="J19" i="2" s="1"/>
  <c r="E21" i="2" l="1"/>
  <c r="E125" i="2" s="1"/>
  <c r="E127" i="2" s="1"/>
  <c r="E129" i="2" s="1"/>
  <c r="J21" i="2"/>
  <c r="J125" i="2" s="1"/>
  <c r="J127" i="2" s="1"/>
  <c r="J129" i="2" s="1"/>
  <c r="N21" i="2"/>
  <c r="N125" i="2" s="1"/>
  <c r="N127" i="2" s="1"/>
  <c r="N129" i="2" s="1"/>
  <c r="L21" i="2"/>
  <c r="L125" i="2" s="1"/>
  <c r="L127" i="2" s="1"/>
  <c r="L129" i="2" s="1"/>
  <c r="K21" i="2"/>
  <c r="K125" i="2" s="1"/>
  <c r="K127" i="2" s="1"/>
  <c r="K129" i="2" s="1"/>
  <c r="F21" i="2"/>
  <c r="F125" i="2" s="1"/>
  <c r="F127" i="2" s="1"/>
  <c r="F129" i="2" s="1"/>
  <c r="M21" i="2"/>
  <c r="M125" i="2" s="1"/>
  <c r="M127" i="2" s="1"/>
  <c r="M129" i="2" s="1"/>
  <c r="I21" i="2"/>
  <c r="I125" i="2" s="1"/>
  <c r="I127" i="2" s="1"/>
  <c r="I129" i="2" s="1"/>
  <c r="H21" i="2"/>
  <c r="H125" i="2" s="1"/>
  <c r="H127" i="2" s="1"/>
  <c r="H129" i="2" s="1"/>
  <c r="G21" i="2"/>
  <c r="G125" i="2" s="1"/>
  <c r="G127" i="2" s="1"/>
  <c r="G129" i="2" s="1"/>
</calcChain>
</file>

<file path=xl/sharedStrings.xml><?xml version="1.0" encoding="utf-8"?>
<sst xmlns="http://schemas.openxmlformats.org/spreadsheetml/2006/main" count="1202" uniqueCount="444">
  <si>
    <t xml:space="preserve">Firm Sales Obligations </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</si>
  <si>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</si>
  <si>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</si>
  <si>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</si>
  <si>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</si>
  <si>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</si>
  <si>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</si>
  <si>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</si>
  <si>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</si>
  <si>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</si>
  <si>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</si>
  <si>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</si>
  <si>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</si>
  <si>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</si>
  <si>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</si>
  <si>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</si>
  <si>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</si>
  <si>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</si>
  <si>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</si>
  <si>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</si>
  <si>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</si>
  <si>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</si>
  <si>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</si>
  <si>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</si>
  <si>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</si>
  <si>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</si>
  <si>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</si>
  <si>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</si>
  <si>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</si>
  <si>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</si>
  <si>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</si>
  <si>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</si>
  <si>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</si>
  <si>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</si>
  <si>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</si>
  <si>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</si>
  <si>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</si>
  <si>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</si>
  <si>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</si>
  <si>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</si>
  <si>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</si>
  <si>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</si>
  <si>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</si>
  <si>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</si>
  <si>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</si>
  <si>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</si>
  <si>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</si>
  <si>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</si>
  <si>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</si>
  <si>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</si>
  <si>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</si>
  <si>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</si>
  <si>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</si>
  <si>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</si>
  <si>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</si>
  <si>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</si>
  <si>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</si>
  <si>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</si>
  <si>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</si>
  <si>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</si>
  <si>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</si>
  <si>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</si>
  <si>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</si>
  <si>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</si>
  <si>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</si>
  <si>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</si>
  <si>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</si>
  <si>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</si>
  <si>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</si>
  <si>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</si>
  <si>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</si>
  <si>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</si>
  <si>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</si>
  <si>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</si>
  <si>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</si>
  <si>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</si>
  <si>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</si>
  <si>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</si>
  <si>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</si>
  <si>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</si>
  <si>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</si>
  <si>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</si>
  <si>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</si>
  <si>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</si>
  <si>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</si>
  <si>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</si>
  <si>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</si>
  <si>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</si>
  <si>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</si>
  <si>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</si>
  <si>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</si>
  <si>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</si>
  <si>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</si>
  <si>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</si>
  <si>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</si>
  <si>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</si>
  <si>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</si>
  <si>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</si>
  <si>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</si>
  <si>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</si>
  <si>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</si>
  <si>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</si>
  <si>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</si>
  <si>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</si>
  <si>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</si>
  <si>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</si>
  <si>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</si>
  <si>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</si>
  <si>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</si>
  <si>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</si>
  <si>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</si>
  <si>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</si>
  <si>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</si>
  <si>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</si>
  <si>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</si>
  <si>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</si>
  <si>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</si>
  <si>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</si>
  <si>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</si>
  <si>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</si>
  <si>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</si>
  <si>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</si>
  <si>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</si>
  <si>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</si>
  <si>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</si>
  <si>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</si>
  <si>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</si>
  <si>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</si>
  <si>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</si>
  <si>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</si>
  <si>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</si>
  <si>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</si>
  <si>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</si>
  <si>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</si>
  <si>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</si>
  <si>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</si>
  <si>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</si>
  <si>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</si>
  <si>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</si>
  <si>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</si>
  <si>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</si>
  <si>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</si>
  <si>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</si>
  <si>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</si>
  <si>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</si>
  <si>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</si>
  <si>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</si>
  <si>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</si>
  <si>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</si>
  <si>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</si>
  <si>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</si>
  <si>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</si>
  <si>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</si>
  <si>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</si>
  <si>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</si>
  <si>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</si>
  <si>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</si>
  <si>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</si>
  <si>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</si>
  <si>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</si>
  <si>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</si>
  <si>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</si>
  <si>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</si>
  <si>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</si>
  <si>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</si>
  <si>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</si>
  <si>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</si>
  <si>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</si>
  <si>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</si>
  <si>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</si>
  <si>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</si>
  <si>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</si>
  <si>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</si>
  <si>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</si>
  <si>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</si>
  <si>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</si>
  <si>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</si>
  <si>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</si>
  <si>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</si>
  <si>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</si>
  <si>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</si>
  <si>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</si>
  <si>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</si>
  <si>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</si>
  <si>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</si>
  <si>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</si>
  <si>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</si>
  <si>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</si>
  <si>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</si>
  <si>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</si>
  <si>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</si>
  <si>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</si>
  <si>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</si>
  <si>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</si>
  <si>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</si>
  <si>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</si>
  <si>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</si>
  <si>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</si>
  <si>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</si>
  <si>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</si>
  <si>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</si>
  <si>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</si>
  <si>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</si>
  <si>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</si>
  <si>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</si>
  <si>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</si>
  <si>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</si>
  <si>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</si>
  <si>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</si>
  <si>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</si>
  <si>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</si>
  <si>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</si>
  <si>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</si>
  <si>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</si>
  <si>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</si>
  <si>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</si>
  <si>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</si>
  <si>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</si>
  <si>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</si>
  <si>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</si>
  <si>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</si>
  <si>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</si>
  <si>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</si>
  <si>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</si>
  <si>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</si>
  <si>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</si>
  <si>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</si>
  <si>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</si>
  <si>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</si>
  <si>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</si>
  <si>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</si>
  <si>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</si>
  <si>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</si>
  <si>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</si>
  <si>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</si>
  <si>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</si>
  <si>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</si>
  <si>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</si>
  <si>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</si>
  <si>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</si>
  <si>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</si>
  <si>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</si>
  <si>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</si>
  <si>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</si>
  <si>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</si>
  <si>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</si>
  <si>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</si>
  <si>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</si>
  <si>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</si>
  <si>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</si>
  <si>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</si>
  <si>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</si>
  <si>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</si>
  <si>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</si>
  <si>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</si>
  <si>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</si>
  <si>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</si>
  <si>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</si>
  <si>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</si>
  <si>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</si>
  <si>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</si>
  <si>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</si>
  <si>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</si>
  <si>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</si>
  <si>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</si>
  <si>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</si>
  <si>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</si>
  <si>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</si>
  <si>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</si>
  <si>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</si>
  <si>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</si>
  <si>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</si>
  <si>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</si>
  <si>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</si>
  <si>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</si>
  <si>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</si>
  <si>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</si>
  <si>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</si>
  <si>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</si>
  <si>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</si>
  <si>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</si>
  <si>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</si>
  <si>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</si>
  <si>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</si>
  <si>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</si>
  <si>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</si>
  <si>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</si>
  <si>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</si>
  <si>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</si>
  <si>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</si>
  <si>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</si>
  <si>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</si>
  <si>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</si>
  <si>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</si>
  <si>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</si>
  <si>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</si>
  <si>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</si>
  <si>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</si>
  <si>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</si>
  <si>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</si>
  <si>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</si>
  <si>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</si>
  <si>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</si>
  <si>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</si>
  <si>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</si>
  <si>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</si>
  <si>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</si>
  <si>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</si>
  <si>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</si>
  <si>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</si>
  <si>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</si>
  <si>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</si>
  <si>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</si>
  <si>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</si>
  <si>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</si>
  <si>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</si>
  <si>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</si>
  <si>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</si>
  <si>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</si>
  <si>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</si>
  <si>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</si>
  <si>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</si>
  <si>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</si>
  <si>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</si>
  <si>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</si>
  <si>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</si>
  <si>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</si>
  <si>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</si>
  <si>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</si>
  <si>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</si>
  <si>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</si>
  <si>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</si>
  <si>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</si>
  <si>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</si>
  <si>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</si>
  <si>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</si>
  <si>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</si>
  <si>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</si>
  <si>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</si>
  <si>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</si>
  <si>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</si>
  <si>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</si>
  <si>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</si>
  <si>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</si>
  <si>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</si>
  <si>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</si>
  <si>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</si>
  <si>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</si>
  <si>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</si>
  <si>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</si>
  <si>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</si>
  <si>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</si>
  <si>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</si>
  <si>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</si>
  <si>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</si>
  <si>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</si>
  <si>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</si>
  <si>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Net change in balance/carryover (RECs and RPS-eligible energy) (6+7-6A-7A)</t>
  </si>
  <si>
    <t xml:space="preserve">  Excess balance and REC purchases applied to procurement obligation</t>
  </si>
  <si>
    <t>18a</t>
  </si>
  <si>
    <t>Net Short term and spot market purchases  (18 - 18a)</t>
  </si>
  <si>
    <t>Short term and spot market sales (only report sales of energy from resources already included in the EBT):</t>
  </si>
  <si>
    <t>2031</t>
  </si>
  <si>
    <t>2032</t>
  </si>
  <si>
    <t>2033</t>
  </si>
  <si>
    <t>2034</t>
  </si>
  <si>
    <t>2035</t>
  </si>
  <si>
    <t>2036</t>
  </si>
  <si>
    <t>2037</t>
  </si>
  <si>
    <t>2038</t>
  </si>
  <si>
    <t>2039</t>
  </si>
  <si>
    <t>2040</t>
  </si>
  <si>
    <t>2041</t>
  </si>
  <si>
    <t>2042</t>
  </si>
  <si>
    <t>12u</t>
  </si>
  <si>
    <t>12v</t>
  </si>
  <si>
    <t>12w</t>
  </si>
  <si>
    <t>12x</t>
  </si>
  <si>
    <t>12y</t>
  </si>
  <si>
    <t>12z</t>
  </si>
  <si>
    <r>
      <t xml:space="preserve">     [Customer-side solar: peak hour output] </t>
    </r>
    <r>
      <rPr>
        <sz val="12"/>
        <color rgb="FF0000FF"/>
        <rFont val="Calibri"/>
        <family val="2"/>
        <scheme val="minor"/>
      </rPr>
      <t>[Note 1]</t>
    </r>
  </si>
  <si>
    <t>13u</t>
  </si>
  <si>
    <t>13v</t>
  </si>
  <si>
    <t>13w</t>
  </si>
  <si>
    <t>13x</t>
  </si>
  <si>
    <t>13y</t>
  </si>
  <si>
    <t>13aa</t>
  </si>
  <si>
    <t>Total energy from RPS-eligible resources (sum of 13a…13aa)</t>
  </si>
  <si>
    <r>
      <t>Total energy from RPS-eligible short-term contracts</t>
    </r>
    <r>
      <rPr>
        <b/>
        <sz val="12"/>
        <color rgb="FF0000FF"/>
        <rFont val="Calibri"/>
        <family val="2"/>
        <scheme val="minor"/>
      </rPr>
      <t xml:space="preserve"> [Note 1]</t>
    </r>
  </si>
  <si>
    <r>
      <t xml:space="preserve">[list contracts by name] </t>
    </r>
    <r>
      <rPr>
        <sz val="12"/>
        <color rgb="FF0000FF"/>
        <rFont val="Calibri"/>
        <family val="2"/>
        <scheme val="minor"/>
      </rPr>
      <t>[Note 1]</t>
    </r>
  </si>
  <si>
    <t>2v</t>
  </si>
  <si>
    <t>2u</t>
  </si>
  <si>
    <t>2w</t>
  </si>
  <si>
    <t>2x</t>
  </si>
  <si>
    <t>2y</t>
  </si>
  <si>
    <t>2z</t>
  </si>
  <si>
    <t>Total GHG emissions from RPS-eligible resources (sum of 2a…2z)</t>
  </si>
  <si>
    <t>Start of 2021</t>
  </si>
  <si>
    <t>Compliance Period 7</t>
  </si>
  <si>
    <t>Compliance Period 8</t>
  </si>
  <si>
    <t>Compliance Period 9</t>
  </si>
  <si>
    <t>Compliance Period 10</t>
  </si>
  <si>
    <r>
      <t xml:space="preserve">Green pricing program Exclusion, (may include other exclusions like self generation exclusion) </t>
    </r>
    <r>
      <rPr>
        <sz val="12"/>
        <color rgb="FF0000FF"/>
        <rFont val="Calibri"/>
        <family val="2"/>
        <scheme val="minor"/>
      </rPr>
      <t>[Note 1]</t>
    </r>
  </si>
  <si>
    <t>**Note: All line items 2a through 5 have already been incorporated into the load forecast and/or the specified data does not exist therefore can not be reported or forecasted separately and reported here.</t>
  </si>
  <si>
    <t>Unit 1</t>
  </si>
  <si>
    <t>Unit 2</t>
  </si>
  <si>
    <t>Unit 3</t>
  </si>
  <si>
    <t>Unit 4 - Steam Unit used for Combined Cycle with NG Units 5/Unit 6</t>
  </si>
  <si>
    <t>Unit 5</t>
  </si>
  <si>
    <t>Unit 6</t>
  </si>
  <si>
    <t>Western - Large Hydro</t>
  </si>
  <si>
    <t>Whiskeytown</t>
  </si>
  <si>
    <t>Big Horn</t>
  </si>
  <si>
    <t>Western - Small Hydro</t>
  </si>
  <si>
    <t>Index+ Renewable PPA - Solar</t>
  </si>
  <si>
    <t>Index+ Renewable PPA - Wind</t>
  </si>
  <si>
    <t>Solar Resources</t>
  </si>
  <si>
    <r>
      <t>Western - Small Hydro (</t>
    </r>
    <r>
      <rPr>
        <sz val="12"/>
        <color rgb="FF0000FF"/>
        <rFont val="Times New Roman"/>
        <family val="1"/>
      </rPr>
      <t>Note: capacity is included in 11h</t>
    </r>
    <r>
      <rPr>
        <sz val="12"/>
        <rFont val="Times New Roman"/>
        <family val="1"/>
      </rPr>
      <t>)</t>
    </r>
  </si>
  <si>
    <t>8hr Battery Storage</t>
  </si>
  <si>
    <t>**Note: AAEE have already been incorporated into the load forecast and/or the specified data does not exist therefore can not be reported or forecasted separately here.</t>
  </si>
  <si>
    <t>4**</t>
  </si>
  <si>
    <t>5**</t>
  </si>
  <si>
    <r>
      <t>Unit 4 - Steam Unit used for Combined Cycle with NG Units 5/Unit 6 (</t>
    </r>
    <r>
      <rPr>
        <sz val="12"/>
        <color rgb="FF0000FF"/>
        <rFont val="Times New Roman"/>
        <family val="1"/>
      </rPr>
      <t>Note: Generation is included in 12e and 12f</t>
    </r>
    <r>
      <rPr>
        <sz val="12"/>
        <rFont val="Times New Roman"/>
        <family val="1"/>
      </rPr>
      <t>)</t>
    </r>
  </si>
  <si>
    <r>
      <t>Index+ Renewable PPA - Solar (</t>
    </r>
    <r>
      <rPr>
        <sz val="12"/>
        <color rgb="FF0000FF"/>
        <rFont val="Times New Roman"/>
        <family val="1"/>
      </rPr>
      <t>Note: Solar and Wind Generation will vary, all generation included in 13q</t>
    </r>
    <r>
      <rPr>
        <sz val="12"/>
        <rFont val="Times New Roman"/>
        <family val="1"/>
      </rPr>
      <t>)</t>
    </r>
  </si>
  <si>
    <r>
      <t>Index+ Renewable PPA - Wind  (</t>
    </r>
    <r>
      <rPr>
        <sz val="12"/>
        <color rgb="FF0000FF"/>
        <rFont val="Times New Roman"/>
        <family val="1"/>
      </rPr>
      <t>Note: Solar and Wind Generation will vary, all generation included in 13q)</t>
    </r>
  </si>
  <si>
    <t>Redding Power Plant (Units 1 -6 on CRAT Form)</t>
  </si>
  <si>
    <t>GHG emissions increase due to LD PEV electricity loads</t>
  </si>
  <si>
    <t>Total GHG emissions to meet net energy for load (3+6+7)</t>
  </si>
  <si>
    <t>Net spot market/short-term purchases:</t>
  </si>
  <si>
    <t>City of Redding</t>
  </si>
  <si>
    <t>Lisa Casner</t>
  </si>
  <si>
    <t>Nick Rossow</t>
  </si>
  <si>
    <t>Senior Resource Planner</t>
  </si>
  <si>
    <t>nrossow@cityofredding.org</t>
  </si>
  <si>
    <t>530-339-7374</t>
  </si>
  <si>
    <t>3611 Avtech Pkwy</t>
  </si>
  <si>
    <t>Redding</t>
  </si>
  <si>
    <t>Electric Manager - Resources</t>
  </si>
  <si>
    <t>lcasner@cityofredding.org</t>
  </si>
  <si>
    <t>530-339-7263</t>
  </si>
  <si>
    <t>RPS-eligible energy procured (copied from EBT)</t>
  </si>
  <si>
    <t>Net purchases of  Category 0, 1 and 2 RECs</t>
  </si>
  <si>
    <t>Net-Zero Carbon with Operating Constraints</t>
  </si>
  <si>
    <t>Note:  The data below is not metered actuals or calculations from metered data.  It is best estimate using reasonable assumptions which are also used in forecast estimates along with factors from CARB EV GHG Benefits Tool.  Line #10 values are already included in System GHG values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</si>
</sst>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_);[Red]\(#,##0.0\)"/>
    <numFmt numFmtId="208" formatCode="#,##0.0000"/>
  </numFmts>
  <fonts count="178">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8"/>
      <name val="Calibri"/>
      <family val="2"/>
      <scheme val="minor"/>
    </font>
    <font>
      <b/>
      <u/>
      <sz val="14"/>
      <name val="Calibri"/>
      <family val="2"/>
      <scheme val="minor"/>
    </font>
    <font>
      <sz val="12"/>
      <name val="Times New Roman"/>
      <family val="1"/>
    </font>
    <font>
      <sz val="12"/>
      <color rgb="FF0000FF"/>
      <name val="Times New Roman"/>
      <family val="1"/>
    </font>
    <font>
      <sz val="12"/>
      <color rgb="FF0000FF"/>
      <name val="Calibri"/>
      <family val="2"/>
      <scheme val="minor"/>
    </font>
    <font>
      <b/>
      <sz val="12"/>
      <color rgb="FF0000FF"/>
      <name val="Calibri"/>
      <family val="2"/>
      <scheme val="minor"/>
    </font>
  </fonts>
  <fills count="112">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style="thin">
        <color indexed="64"/>
      </right>
      <top style="thin">
        <color indexed="64"/>
      </top>
      <bottom/>
      <diagonal/>
    </border>
    <border>
      <left style="thin">
        <color indexed="64"/>
      </left>
      <right/>
      <top style="thin">
        <color indexed="64"/>
      </top>
      <bottom/>
      <diagonal/>
    </border>
  </borders>
  <cellStyleXfs count="25575">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74" fillId="0" borderId="0" applyFont="0" applyFill="0" applyBorder="0" applyAlignment="0" applyProtection="0"/>
    <xf numFmtId="44" fontId="174" fillId="0" borderId="0" applyFont="0" applyFill="0" applyBorder="0" applyAlignment="0" applyProtection="0"/>
  </cellStyleXfs>
  <cellXfs count="406">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9" fontId="6" fillId="0" borderId="0" xfId="0" applyNumberFormat="1" applyFont="1" applyAlignment="1">
      <alignment vertical="center"/>
    </xf>
    <xf numFmtId="0" fontId="3" fillId="0" borderId="0" xfId="0" applyFont="1" applyAlignment="1">
      <alignment horizontal="left" vertical="center" wrapText="1" indent="1"/>
    </xf>
    <xf numFmtId="38" fontId="5" fillId="0" borderId="0" xfId="0" applyNumberFormat="1" applyFont="1" applyAlignment="1">
      <alignment horizontal="left" vertical="center" indent="1"/>
    </xf>
    <xf numFmtId="0" fontId="0" fillId="0" borderId="0" xfId="0"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Alignment="1">
      <alignment horizontal="left" vertical="center" indent="2"/>
    </xf>
    <xf numFmtId="0" fontId="5" fillId="0" borderId="0" xfId="0" applyFont="1" applyAlignment="1">
      <alignment horizontal="left" vertical="center" indent="1"/>
    </xf>
    <xf numFmtId="0" fontId="10"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0" xfId="0" applyFont="1" applyAlignment="1">
      <alignment horizontal="center" vertical="center" wrapText="1"/>
    </xf>
    <xf numFmtId="0" fontId="12" fillId="0" borderId="0" xfId="0" applyFont="1" applyAlignment="1">
      <alignment horizontal="center" wrapText="1"/>
    </xf>
    <xf numFmtId="14" fontId="11" fillId="0" borderId="0" xfId="0" quotePrefix="1" applyNumberFormat="1" applyFont="1" applyAlignment="1">
      <alignment horizontal="left" vertical="center" wrapText="1" indent="1"/>
    </xf>
    <xf numFmtId="0" fontId="11" fillId="0" borderId="0" xfId="0" quotePrefix="1" applyFont="1" applyAlignment="1">
      <alignment horizontal="left" vertical="center" wrapText="1" indent="1"/>
    </xf>
    <xf numFmtId="0" fontId="12" fillId="0" borderId="0" xfId="0" applyFont="1" applyAlignment="1">
      <alignment vertical="center" wrapText="1"/>
    </xf>
    <xf numFmtId="0" fontId="12" fillId="0" borderId="0" xfId="0" applyFont="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5" fillId="5" borderId="2" xfId="0" applyFont="1" applyFill="1" applyBorder="1" applyAlignment="1">
      <alignment horizontal="left" vertical="center" wrapText="1" indent="1"/>
    </xf>
    <xf numFmtId="0" fontId="5" fillId="0" borderId="0" xfId="0" applyFont="1" applyAlignment="1">
      <alignment horizontal="left" vertical="center" wrapText="1" indent="1"/>
    </xf>
    <xf numFmtId="0" fontId="11" fillId="0" borderId="5"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5"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3" xfId="0" applyFont="1" applyBorder="1" applyAlignment="1">
      <alignment horizontal="left" vertical="center" indent="1"/>
    </xf>
    <xf numFmtId="0" fontId="12" fillId="0" borderId="4" xfId="0" quotePrefix="1"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Alignment="1">
      <alignment horizontal="left" vertical="center"/>
    </xf>
    <xf numFmtId="0" fontId="11" fillId="4" borderId="0" xfId="0" applyFont="1" applyFill="1" applyAlignment="1">
      <alignment horizontal="left" vertical="center"/>
    </xf>
    <xf numFmtId="3" fontId="11" fillId="4" borderId="0" xfId="0" applyNumberFormat="1" applyFont="1" applyFill="1" applyAlignment="1">
      <alignment horizontal="left" vertical="center"/>
    </xf>
    <xf numFmtId="3" fontId="11" fillId="0" borderId="0" xfId="0" applyNumberFormat="1" applyFont="1" applyAlignment="1">
      <alignment horizontal="left" vertical="center"/>
    </xf>
    <xf numFmtId="0" fontId="11" fillId="0" borderId="0" xfId="0" applyFont="1" applyAlignment="1">
      <alignment horizontal="left" vertical="center"/>
    </xf>
    <xf numFmtId="164" fontId="11" fillId="0" borderId="0" xfId="0" applyNumberFormat="1" applyFont="1" applyAlignment="1">
      <alignment horizontal="left" vertical="center" indent="1"/>
    </xf>
    <xf numFmtId="0" fontId="15" fillId="0" borderId="0" xfId="0" applyFont="1" applyAlignment="1">
      <alignment horizontal="left" vertical="center" indent="1"/>
    </xf>
    <xf numFmtId="0" fontId="15" fillId="0" borderId="0" xfId="0" applyFont="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Border="1" applyAlignment="1">
      <alignment horizontal="right"/>
    </xf>
    <xf numFmtId="38" fontId="12" fillId="0" borderId="9" xfId="0" applyNumberFormat="1" applyFont="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49" fontId="12" fillId="0" borderId="0" xfId="0" applyNumberFormat="1" applyFont="1" applyAlignment="1">
      <alignment horizontal="center" vertical="center"/>
    </xf>
    <xf numFmtId="38" fontId="12" fillId="0" borderId="0" xfId="0" applyNumberFormat="1" applyFont="1" applyAlignment="1">
      <alignment horizontal="right"/>
    </xf>
    <xf numFmtId="0" fontId="11" fillId="0" borderId="0" xfId="0" applyFont="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Border="1" applyAlignment="1">
      <alignment horizontal="right"/>
    </xf>
    <xf numFmtId="0" fontId="12" fillId="0" borderId="7" xfId="0" applyFont="1" applyBorder="1" applyAlignment="1">
      <alignment horizontal="left" vertical="center" wrapText="1" indent="1"/>
    </xf>
    <xf numFmtId="38" fontId="15" fillId="0" borderId="11" xfId="0" applyNumberFormat="1" applyFont="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0" xfId="0" applyFont="1" applyAlignment="1">
      <alignment horizontal="right"/>
    </xf>
    <xf numFmtId="0" fontId="11" fillId="0" borderId="4" xfId="0" applyFont="1" applyBorder="1" applyAlignment="1">
      <alignment horizontal="left" vertical="center" wrapText="1" indent="1"/>
    </xf>
    <xf numFmtId="38" fontId="12" fillId="0" borderId="11" xfId="0" applyNumberFormat="1" applyFont="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Alignment="1">
      <alignment horizontal="right"/>
    </xf>
    <xf numFmtId="0" fontId="11" fillId="3" borderId="0" xfId="0" applyFont="1" applyFill="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Alignment="1">
      <alignment horizontal="right"/>
    </xf>
    <xf numFmtId="38" fontId="12" fillId="3" borderId="2" xfId="0" applyNumberFormat="1" applyFont="1" applyFill="1" applyBorder="1" applyAlignment="1">
      <alignment horizontal="right"/>
    </xf>
    <xf numFmtId="38" fontId="16" fillId="0" borderId="7" xfId="0" applyNumberFormat="1" applyFont="1" applyBorder="1" applyAlignment="1">
      <alignment horizontal="right"/>
    </xf>
    <xf numFmtId="38" fontId="16" fillId="0" borderId="1" xfId="0" applyNumberFormat="1" applyFont="1" applyBorder="1" applyAlignment="1">
      <alignment horizontal="right"/>
    </xf>
    <xf numFmtId="0" fontId="16" fillId="0" borderId="1" xfId="0" applyFont="1" applyBorder="1" applyAlignment="1">
      <alignment vertical="center"/>
    </xf>
    <xf numFmtId="3" fontId="16" fillId="0" borderId="1" xfId="0" applyNumberFormat="1" applyFont="1" applyBorder="1" applyAlignment="1">
      <alignment horizontal="right"/>
    </xf>
    <xf numFmtId="38" fontId="17" fillId="0" borderId="1" xfId="0" applyNumberFormat="1" applyFont="1" applyBorder="1" applyAlignment="1">
      <alignment horizontal="right"/>
    </xf>
    <xf numFmtId="38" fontId="16" fillId="0" borderId="11" xfId="0" applyNumberFormat="1" applyFont="1" applyBorder="1" applyAlignment="1">
      <alignment horizontal="right"/>
    </xf>
    <xf numFmtId="0" fontId="16" fillId="0" borderId="11" xfId="0" applyFont="1" applyBorder="1" applyAlignment="1">
      <alignment vertical="center"/>
    </xf>
    <xf numFmtId="38" fontId="16" fillId="0" borderId="10" xfId="0" applyNumberFormat="1" applyFont="1" applyBorder="1" applyAlignment="1">
      <alignment horizontal="right"/>
    </xf>
    <xf numFmtId="38" fontId="16" fillId="0" borderId="3" xfId="0" applyNumberFormat="1" applyFont="1" applyBorder="1" applyAlignment="1">
      <alignment horizontal="right"/>
    </xf>
    <xf numFmtId="0" fontId="12" fillId="0" borderId="0" xfId="0" applyFont="1" applyAlignment="1">
      <alignment horizontal="left" vertical="center" indent="1"/>
    </xf>
    <xf numFmtId="0" fontId="12" fillId="0" borderId="0" xfId="0" quotePrefix="1" applyFont="1" applyAlignment="1">
      <alignment horizontal="left" vertical="center" wrapText="1" indent="1"/>
    </xf>
    <xf numFmtId="0" fontId="3" fillId="0" borderId="7" xfId="0" applyFont="1" applyBorder="1" applyAlignment="1">
      <alignment vertical="center"/>
    </xf>
    <xf numFmtId="164" fontId="12" fillId="0" borderId="0" xfId="0" applyNumberFormat="1" applyFont="1" applyAlignment="1">
      <alignment horizontal="left" vertical="center" indent="1"/>
    </xf>
    <xf numFmtId="0" fontId="18" fillId="0" borderId="0" xfId="0" applyFont="1" applyAlignment="1">
      <alignment horizontal="left" vertical="center" wrapText="1" indent="1"/>
    </xf>
    <xf numFmtId="0" fontId="19" fillId="0" borderId="0" xfId="1" applyFont="1" applyAlignment="1">
      <alignment horizontal="left" vertical="center" wrapText="1" indent="1"/>
    </xf>
    <xf numFmtId="0" fontId="12" fillId="0" borderId="0" xfId="1" applyFont="1" applyAlignment="1">
      <alignment horizontal="left" vertical="center" indent="2"/>
    </xf>
    <xf numFmtId="0" fontId="18" fillId="0" borderId="0" xfId="1" applyFont="1" applyAlignment="1">
      <alignment horizontal="left" vertical="center" wrapText="1" indent="1"/>
    </xf>
    <xf numFmtId="0" fontId="18" fillId="0" borderId="1" xfId="1" applyFont="1" applyBorder="1" applyAlignment="1">
      <alignment horizontal="left" vertical="center" wrapText="1" indent="1"/>
    </xf>
    <xf numFmtId="0" fontId="19" fillId="0" borderId="0" xfId="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Border="1" applyAlignment="1">
      <alignment horizontal="left" vertical="center" wrapText="1" indent="1"/>
    </xf>
    <xf numFmtId="14" fontId="18" fillId="0" borderId="0" xfId="1" applyNumberFormat="1" applyFont="1" applyAlignment="1">
      <alignment horizontal="left" vertical="center" wrapText="1" indent="1"/>
    </xf>
    <xf numFmtId="0" fontId="11" fillId="0" borderId="0" xfId="0" applyFont="1" applyAlignment="1">
      <alignment horizontal="center" vertical="center"/>
    </xf>
    <xf numFmtId="0" fontId="18" fillId="0" borderId="11" xfId="1" applyFont="1" applyBorder="1" applyAlignment="1">
      <alignment horizontal="left" vertical="center" wrapText="1" indent="1"/>
    </xf>
    <xf numFmtId="0" fontId="19" fillId="0" borderId="1" xfId="1" applyFont="1" applyBorder="1" applyAlignment="1">
      <alignment horizontal="left" vertical="center" wrapText="1" indent="1"/>
    </xf>
    <xf numFmtId="0" fontId="12"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0" fontId="0" fillId="5" borderId="3" xfId="0" applyFill="1" applyBorder="1"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7" fillId="0" borderId="0" xfId="0" applyNumberFormat="1" applyFont="1" applyAlignment="1">
      <alignment horizontal="right"/>
    </xf>
    <xf numFmtId="0" fontId="3" fillId="0" borderId="5" xfId="0" applyFont="1" applyBorder="1" applyAlignment="1">
      <alignment horizontal="left" vertical="center" wrapText="1" indent="1"/>
    </xf>
    <xf numFmtId="38" fontId="17" fillId="0" borderId="7" xfId="0" applyNumberFormat="1" applyFont="1" applyBorder="1" applyAlignment="1">
      <alignment horizontal="right"/>
    </xf>
    <xf numFmtId="0" fontId="11" fillId="0" borderId="11" xfId="0" applyFont="1" applyBorder="1" applyAlignment="1">
      <alignment horizontal="left" vertical="center" wrapText="1" indent="1"/>
    </xf>
    <xf numFmtId="38" fontId="17" fillId="3" borderId="0" xfId="0" applyNumberFormat="1" applyFont="1" applyFill="1" applyAlignment="1">
      <alignment horizontal="right"/>
    </xf>
    <xf numFmtId="0" fontId="16" fillId="3" borderId="0" xfId="0" applyFont="1" applyFill="1" applyAlignment="1">
      <alignment vertical="center"/>
    </xf>
    <xf numFmtId="0" fontId="16" fillId="3" borderId="8" xfId="0" applyFont="1" applyFill="1" applyBorder="1" applyAlignment="1">
      <alignment vertical="center"/>
    </xf>
    <xf numFmtId="0" fontId="12" fillId="3" borderId="0" xfId="0" applyFont="1" applyFill="1" applyAlignment="1">
      <alignment horizontal="left" vertical="center" wrapText="1" indent="1"/>
    </xf>
    <xf numFmtId="0" fontId="5" fillId="3" borderId="0" xfId="0" applyFont="1" applyFill="1" applyAlignment="1">
      <alignment horizontal="left" vertical="center" wrapText="1" indent="1"/>
    </xf>
    <xf numFmtId="0" fontId="3" fillId="3" borderId="0" xfId="0" applyFont="1" applyFill="1" applyAlignment="1">
      <alignment horizontal="left" vertical="center" wrapText="1" indent="1"/>
    </xf>
    <xf numFmtId="0" fontId="11" fillId="3" borderId="0" xfId="0" applyFont="1" applyFill="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0" fontId="21" fillId="0" borderId="0" xfId="0" applyFont="1" applyAlignment="1">
      <alignment horizontal="left" vertical="center" indent="1"/>
    </xf>
    <xf numFmtId="165" fontId="15" fillId="0" borderId="1" xfId="0" applyNumberFormat="1" applyFont="1" applyBorder="1" applyAlignment="1">
      <alignment horizontal="right"/>
    </xf>
    <xf numFmtId="0" fontId="3" fillId="0" borderId="4" xfId="0" applyFont="1" applyBorder="1" applyAlignment="1">
      <alignment vertical="center"/>
    </xf>
    <xf numFmtId="38" fontId="17" fillId="0" borderId="14" xfId="0" applyNumberFormat="1" applyFont="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Border="1" applyAlignment="1">
      <alignment horizontal="right"/>
    </xf>
    <xf numFmtId="0" fontId="11" fillId="0" borderId="14" xfId="0" applyFont="1" applyBorder="1" applyAlignment="1">
      <alignment horizontal="center" vertical="center" wrapText="1"/>
    </xf>
    <xf numFmtId="38" fontId="15" fillId="0" borderId="7" xfId="0" applyNumberFormat="1" applyFont="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4" xfId="0" applyFont="1" applyBorder="1" applyAlignment="1">
      <alignment horizontal="left" vertical="center" wrapText="1" indent="1"/>
    </xf>
    <xf numFmtId="38" fontId="12" fillId="0" borderId="14" xfId="0" applyNumberFormat="1" applyFont="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Border="1" applyAlignment="1">
      <alignment horizontal="left" vertical="center" wrapText="1" indent="1"/>
    </xf>
    <xf numFmtId="0" fontId="12" fillId="0" borderId="12" xfId="0" applyFont="1" applyBorder="1" applyAlignment="1">
      <alignment horizontal="left" vertical="center" indent="1"/>
    </xf>
    <xf numFmtId="0" fontId="12" fillId="0" borderId="5" xfId="0" quotePrefix="1" applyFont="1" applyBorder="1" applyAlignment="1">
      <alignment horizontal="left" vertical="center" wrapText="1" indent="1"/>
    </xf>
    <xf numFmtId="0" fontId="11" fillId="0" borderId="14" xfId="0" applyFont="1" applyBorder="1" applyAlignment="1">
      <alignment horizontal="left" vertical="center" wrapText="1" indent="1"/>
    </xf>
    <xf numFmtId="38" fontId="12" fillId="0" borderId="10" xfId="0" applyNumberFormat="1" applyFont="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Border="1" applyAlignment="1">
      <alignment horizontal="right"/>
    </xf>
    <xf numFmtId="0" fontId="12" fillId="0" borderId="13" xfId="0" applyFont="1" applyBorder="1" applyAlignment="1">
      <alignment horizontal="left" vertical="center" wrapText="1" indent="1"/>
    </xf>
    <xf numFmtId="0" fontId="5" fillId="0" borderId="2" xfId="0" applyFont="1" applyBorder="1" applyAlignment="1">
      <alignment horizontal="left" vertical="center" wrapText="1" indent="1"/>
    </xf>
    <xf numFmtId="0" fontId="12" fillId="0" borderId="9" xfId="0" applyFont="1" applyBorder="1" applyAlignment="1">
      <alignment horizontal="left" vertical="center" wrapText="1" indent="1"/>
    </xf>
    <xf numFmtId="0" fontId="3" fillId="0" borderId="1" xfId="0" applyFont="1" applyBorder="1" applyAlignment="1">
      <alignment vertical="center"/>
    </xf>
    <xf numFmtId="0" fontId="12" fillId="0" borderId="1" xfId="0" applyFont="1" applyBorder="1" applyAlignment="1">
      <alignment horizontal="left" vertical="center" wrapText="1" indent="1"/>
    </xf>
    <xf numFmtId="0" fontId="15" fillId="0" borderId="0" xfId="0" applyFont="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38" fontId="12" fillId="5" borderId="8" xfId="0" applyNumberFormat="1" applyFont="1" applyFill="1" applyBorder="1" applyAlignment="1">
      <alignment horizontal="right"/>
    </xf>
    <xf numFmtId="38" fontId="12" fillId="5" borderId="0" xfId="0" applyNumberFormat="1" applyFont="1" applyFill="1" applyAlignment="1">
      <alignment horizontal="right"/>
    </xf>
    <xf numFmtId="38" fontId="12" fillId="5" borderId="14" xfId="0" applyNumberFormat="1" applyFont="1" applyFill="1" applyBorder="1" applyAlignment="1">
      <alignment horizontal="right"/>
    </xf>
    <xf numFmtId="38" fontId="12" fillId="5" borderId="5" xfId="0" applyNumberFormat="1" applyFont="1" applyFill="1" applyBorder="1" applyAlignment="1">
      <alignment horizontal="right"/>
    </xf>
    <xf numFmtId="38" fontId="11" fillId="6" borderId="1" xfId="0" applyNumberFormat="1" applyFont="1" applyFill="1" applyBorder="1" applyAlignment="1">
      <alignment horizontal="left" vertical="center" wrapText="1" indent="1"/>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Alignment="1">
      <alignment horizontal="left" vertical="center"/>
    </xf>
    <xf numFmtId="0" fontId="0" fillId="4" borderId="0" xfId="0" applyFill="1" applyAlignment="1">
      <alignment horizontal="left" vertical="center"/>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38" fontId="11" fillId="6" borderId="0" xfId="0" applyNumberFormat="1" applyFont="1" applyFill="1" applyAlignment="1">
      <alignment horizontal="right"/>
    </xf>
    <xf numFmtId="38" fontId="11" fillId="0" borderId="10" xfId="0" applyNumberFormat="1" applyFont="1" applyBorder="1" applyAlignment="1">
      <alignment horizontal="right"/>
    </xf>
    <xf numFmtId="0" fontId="29" fillId="38" borderId="0" xfId="5" applyFont="1" applyFill="1" applyAlignment="1">
      <alignment horizontal="center" vertical="center" wrapText="1"/>
    </xf>
    <xf numFmtId="0" fontId="30" fillId="38" borderId="0" xfId="5" applyFont="1" applyFill="1"/>
    <xf numFmtId="49" fontId="31" fillId="0" borderId="0" xfId="5" applyNumberFormat="1" applyFont="1" applyAlignment="1">
      <alignment horizontal="center" vertical="center"/>
    </xf>
    <xf numFmtId="0" fontId="32" fillId="0" borderId="0" xfId="5" applyFont="1"/>
    <xf numFmtId="0" fontId="34" fillId="0" borderId="26" xfId="5" applyFont="1" applyBorder="1" applyAlignment="1">
      <alignment horizontal="left" wrapText="1"/>
    </xf>
    <xf numFmtId="0" fontId="35" fillId="0" borderId="26" xfId="5" applyFont="1" applyBorder="1" applyAlignment="1">
      <alignment horizontal="left" wrapText="1"/>
    </xf>
    <xf numFmtId="0" fontId="11" fillId="0" borderId="7" xfId="0" applyFont="1" applyBorder="1" applyAlignment="1">
      <alignment horizontal="center" vertical="center" wrapText="1"/>
    </xf>
    <xf numFmtId="0" fontId="172" fillId="0" borderId="0" xfId="1" applyFont="1" applyAlignment="1">
      <alignment horizontal="left" vertical="center" indent="2"/>
    </xf>
    <xf numFmtId="0" fontId="3" fillId="0" borderId="0" xfId="0" applyFont="1" applyAlignment="1">
      <alignment horizontal="center" vertical="center"/>
    </xf>
    <xf numFmtId="0" fontId="33" fillId="0" borderId="50" xfId="5" applyFont="1" applyBorder="1"/>
    <xf numFmtId="0" fontId="173" fillId="0" borderId="0" xfId="0" applyFont="1" applyAlignment="1">
      <alignment horizontal="center" wrapText="1"/>
    </xf>
    <xf numFmtId="0" fontId="13" fillId="0" borderId="0" xfId="0" applyFont="1" applyAlignment="1">
      <alignment horizontal="left" vertical="center" wrapText="1" indent="1"/>
    </xf>
    <xf numFmtId="0" fontId="173" fillId="0" borderId="0" xfId="0" applyFont="1" applyAlignment="1">
      <alignment horizontal="center" vertical="center" wrapText="1"/>
    </xf>
    <xf numFmtId="38" fontId="11" fillId="110" borderId="1" xfId="0" applyNumberFormat="1" applyFont="1" applyFill="1" applyBorder="1" applyAlignment="1">
      <alignment horizontal="left" vertical="center" wrapText="1" indent="1"/>
    </xf>
    <xf numFmtId="38" fontId="16" fillId="110" borderId="1" xfId="0" applyNumberFormat="1" applyFont="1" applyFill="1" applyBorder="1" applyAlignment="1">
      <alignment horizontal="right"/>
    </xf>
    <xf numFmtId="0" fontId="0" fillId="0" borderId="0" xfId="0" applyAlignment="1">
      <alignment horizontal="center"/>
    </xf>
    <xf numFmtId="3" fontId="0" fillId="0" borderId="1" xfId="0" applyNumberFormat="1" applyBorder="1" applyAlignment="1">
      <alignment vertical="center"/>
    </xf>
    <xf numFmtId="0" fontId="0" fillId="0" borderId="1" xfId="0" applyBorder="1" applyAlignment="1">
      <alignment vertical="center"/>
    </xf>
    <xf numFmtId="0" fontId="12" fillId="0" borderId="51" xfId="0" applyFont="1" applyBorder="1" applyAlignment="1">
      <alignment horizontal="left" vertical="center" wrapText="1" indent="1"/>
    </xf>
    <xf numFmtId="0" fontId="5" fillId="0" borderId="39" xfId="0" applyFont="1" applyBorder="1" applyAlignment="1">
      <alignment horizontal="left" vertical="center" wrapText="1" indent="1"/>
    </xf>
    <xf numFmtId="0" fontId="12" fillId="0" borderId="52" xfId="0" applyFont="1" applyBorder="1" applyAlignment="1">
      <alignment horizontal="left" vertical="center" wrapText="1" indent="1"/>
    </xf>
    <xf numFmtId="0" fontId="5" fillId="0" borderId="53" xfId="0" applyFont="1" applyBorder="1" applyAlignment="1">
      <alignment horizontal="left" vertical="center" wrapText="1" indent="1"/>
    </xf>
    <xf numFmtId="38" fontId="12" fillId="110" borderId="1" xfId="0" applyNumberFormat="1" applyFont="1" applyFill="1" applyBorder="1" applyAlignment="1">
      <alignment horizontal="right"/>
    </xf>
    <xf numFmtId="0" fontId="12" fillId="0" borderId="55" xfId="0" quotePrefix="1" applyFont="1" applyBorder="1" applyAlignment="1">
      <alignment horizontal="left" vertical="center" wrapText="1" indent="1"/>
    </xf>
    <xf numFmtId="0" fontId="11" fillId="0" borderId="56" xfId="0" applyFont="1" applyBorder="1" applyAlignment="1">
      <alignment horizontal="left" vertical="center" wrapText="1" indent="1"/>
    </xf>
    <xf numFmtId="38" fontId="12" fillId="0" borderId="54" xfId="0" applyNumberFormat="1" applyFont="1" applyBorder="1" applyAlignment="1">
      <alignment horizontal="right"/>
    </xf>
    <xf numFmtId="0" fontId="11" fillId="110" borderId="0" xfId="0" applyFont="1" applyFill="1" applyAlignment="1">
      <alignment horizontal="left" vertical="center" wrapText="1" indent="1"/>
    </xf>
    <xf numFmtId="38" fontId="15" fillId="0" borderId="14" xfId="0" applyNumberFormat="1" applyFont="1" applyBorder="1" applyAlignment="1">
      <alignment horizontal="right"/>
    </xf>
    <xf numFmtId="38" fontId="12" fillId="0" borderId="56" xfId="0" applyNumberFormat="1" applyFont="1" applyBorder="1" applyAlignment="1">
      <alignment horizontal="right"/>
    </xf>
    <xf numFmtId="0" fontId="12" fillId="0" borderId="54" xfId="0" applyFont="1" applyBorder="1" applyAlignment="1">
      <alignment horizontal="left" vertical="center" wrapText="1" indent="1"/>
    </xf>
    <xf numFmtId="0" fontId="11" fillId="0" borderId="54" xfId="0" applyFont="1" applyBorder="1" applyAlignment="1">
      <alignment horizontal="left" vertical="center" wrapText="1" indent="1"/>
    </xf>
    <xf numFmtId="0" fontId="3" fillId="0" borderId="55" xfId="0" applyFont="1" applyBorder="1" applyAlignment="1">
      <alignment horizontal="left" vertical="center" wrapText="1" indent="1"/>
    </xf>
    <xf numFmtId="38" fontId="16" fillId="0" borderId="54" xfId="0" applyNumberFormat="1" applyFont="1" applyBorder="1" applyAlignment="1">
      <alignment horizontal="right"/>
    </xf>
    <xf numFmtId="0" fontId="16" fillId="0" borderId="54"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5" fillId="0" borderId="0" xfId="0" applyFont="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4" xfId="0" applyFont="1" applyBorder="1" applyAlignment="1">
      <alignment vertical="center"/>
    </xf>
    <xf numFmtId="0" fontId="12" fillId="0" borderId="56"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57" xfId="0" applyFont="1" applyBorder="1" applyAlignment="1">
      <alignment horizontal="left" vertical="center" wrapText="1" indent="1"/>
    </xf>
    <xf numFmtId="0" fontId="12" fillId="0" borderId="58" xfId="0" applyFont="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38" fontId="16" fillId="3" borderId="0" xfId="0" applyNumberFormat="1" applyFont="1" applyFill="1" applyAlignment="1">
      <alignment horizontal="right"/>
    </xf>
    <xf numFmtId="0" fontId="11" fillId="0" borderId="59" xfId="0" applyFont="1" applyBorder="1" applyAlignment="1">
      <alignment horizontal="left" vertical="center" wrapText="1" indent="1"/>
    </xf>
    <xf numFmtId="0" fontId="11" fillId="0" borderId="60"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5" fillId="3" borderId="56"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Alignment="1">
      <alignment horizontal="left" vertical="center" indent="1"/>
    </xf>
    <xf numFmtId="0" fontId="12" fillId="111" borderId="0" xfId="0" applyFont="1" applyFill="1" applyAlignment="1">
      <alignment horizontal="left" vertical="center" wrapText="1" indent="1"/>
    </xf>
    <xf numFmtId="38" fontId="12" fillId="111" borderId="0" xfId="0" applyNumberFormat="1" applyFont="1" applyFill="1" applyAlignment="1">
      <alignment horizontal="right"/>
    </xf>
    <xf numFmtId="38" fontId="11" fillId="6" borderId="54" xfId="0" applyNumberFormat="1" applyFont="1" applyFill="1" applyBorder="1" applyAlignment="1">
      <alignment horizontal="left" vertical="center" wrapText="1" indent="1"/>
    </xf>
    <xf numFmtId="0" fontId="11" fillId="0" borderId="54" xfId="0" applyFont="1" applyBorder="1" applyAlignment="1">
      <alignment horizontal="right" vertical="center" wrapText="1" indent="1"/>
    </xf>
    <xf numFmtId="38" fontId="12" fillId="110" borderId="7" xfId="0" applyNumberFormat="1" applyFont="1" applyFill="1" applyBorder="1" applyAlignment="1">
      <alignment horizontal="right"/>
    </xf>
    <xf numFmtId="49" fontId="12" fillId="2" borderId="54" xfId="0" applyNumberFormat="1" applyFont="1" applyFill="1" applyBorder="1" applyAlignment="1">
      <alignment horizontal="center" vertical="center"/>
    </xf>
    <xf numFmtId="38" fontId="16" fillId="0" borderId="1" xfId="0" applyNumberFormat="1" applyFont="1" applyBorder="1" applyAlignment="1">
      <alignment vertical="center"/>
    </xf>
    <xf numFmtId="0" fontId="11" fillId="5" borderId="62"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6" fillId="3" borderId="55" xfId="0" applyFont="1" applyFill="1" applyBorder="1" applyAlignment="1">
      <alignment vertical="center"/>
    </xf>
    <xf numFmtId="0" fontId="16" fillId="3" borderId="56" xfId="0" applyFont="1" applyFill="1" applyBorder="1" applyAlignment="1">
      <alignment vertical="center"/>
    </xf>
    <xf numFmtId="0" fontId="11" fillId="3" borderId="5" xfId="0" applyFont="1" applyFill="1" applyBorder="1" applyAlignment="1">
      <alignment vertical="center"/>
    </xf>
    <xf numFmtId="0" fontId="11" fillId="3" borderId="14" xfId="0" applyFont="1" applyFill="1" applyBorder="1" applyAlignment="1">
      <alignment vertical="center"/>
    </xf>
    <xf numFmtId="38" fontId="12" fillId="3" borderId="55" xfId="0" applyNumberFormat="1" applyFont="1" applyFill="1" applyBorder="1" applyAlignment="1">
      <alignment horizontal="right"/>
    </xf>
    <xf numFmtId="38" fontId="12" fillId="3" borderId="56" xfId="0" applyNumberFormat="1" applyFont="1" applyFill="1" applyBorder="1" applyAlignment="1">
      <alignment horizontal="right"/>
    </xf>
    <xf numFmtId="38" fontId="17" fillId="3" borderId="62" xfId="0" applyNumberFormat="1" applyFont="1" applyFill="1" applyBorder="1" applyAlignment="1">
      <alignment horizontal="right"/>
    </xf>
    <xf numFmtId="0" fontId="3" fillId="0" borderId="0" xfId="0" applyFont="1" applyAlignment="1">
      <alignment horizontal="right" vertical="center"/>
    </xf>
    <xf numFmtId="0" fontId="3" fillId="0" borderId="0" xfId="0" applyFont="1" applyAlignment="1">
      <alignment horizontal="left" vertical="center" indent="1"/>
    </xf>
    <xf numFmtId="0" fontId="3" fillId="0" borderId="0" xfId="0" applyFont="1" applyAlignment="1">
      <alignment vertical="center" wrapText="1"/>
    </xf>
    <xf numFmtId="0" fontId="175" fillId="0" borderId="0" xfId="0" applyFont="1" applyAlignment="1">
      <alignment horizontal="left" vertical="center" indent="1"/>
    </xf>
    <xf numFmtId="0" fontId="11" fillId="5" borderId="56" xfId="0" applyFont="1" applyFill="1" applyBorder="1" applyAlignment="1">
      <alignment vertical="center"/>
    </xf>
    <xf numFmtId="167" fontId="16" fillId="0" borderId="1" xfId="25573" applyNumberFormat="1" applyFont="1" applyBorder="1" applyAlignment="1">
      <alignment horizontal="right"/>
    </xf>
    <xf numFmtId="167" fontId="16" fillId="0" borderId="1" xfId="25573" applyNumberFormat="1" applyFont="1" applyBorder="1" applyAlignment="1">
      <alignment vertical="center"/>
    </xf>
    <xf numFmtId="0" fontId="3" fillId="0" borderId="64" xfId="0" applyFont="1" applyBorder="1" applyAlignment="1">
      <alignment horizontal="left" vertical="center" wrapText="1" indent="1"/>
    </xf>
    <xf numFmtId="0" fontId="3" fillId="0" borderId="12" xfId="0" applyFont="1" applyBorder="1" applyAlignment="1">
      <alignment horizontal="left" vertical="center" wrapText="1" indent="1"/>
    </xf>
    <xf numFmtId="38" fontId="12" fillId="3" borderId="62" xfId="0" applyNumberFormat="1" applyFont="1" applyFill="1" applyBorder="1" applyAlignment="1">
      <alignment horizontal="right"/>
    </xf>
    <xf numFmtId="167" fontId="16" fillId="0" borderId="56" xfId="4397" applyNumberFormat="1" applyFont="1" applyBorder="1" applyAlignment="1">
      <alignment horizontal="right"/>
    </xf>
    <xf numFmtId="0" fontId="16" fillId="3" borderId="62" xfId="0" applyFont="1" applyFill="1" applyBorder="1" applyAlignment="1">
      <alignment vertical="center"/>
    </xf>
    <xf numFmtId="38" fontId="16" fillId="0" borderId="65" xfId="0" applyNumberFormat="1" applyFont="1" applyBorder="1" applyAlignment="1">
      <alignment horizontal="right"/>
    </xf>
    <xf numFmtId="38" fontId="12" fillId="0" borderId="63" xfId="0" applyNumberFormat="1" applyFont="1" applyBorder="1" applyAlignment="1">
      <alignment horizontal="right"/>
    </xf>
    <xf numFmtId="38" fontId="12" fillId="0" borderId="62" xfId="0" applyNumberFormat="1" applyFont="1" applyBorder="1" applyAlignment="1">
      <alignment horizontal="right"/>
    </xf>
    <xf numFmtId="0" fontId="3" fillId="0" borderId="66" xfId="0" applyFont="1" applyBorder="1" applyAlignment="1">
      <alignment horizontal="left" vertical="center" wrapText="1" indent="1"/>
    </xf>
    <xf numFmtId="0" fontId="12" fillId="0" borderId="64" xfId="0" applyFont="1" applyBorder="1" applyAlignment="1">
      <alignment horizontal="left" vertical="center" wrapText="1" indent="1"/>
    </xf>
    <xf numFmtId="165" fontId="15" fillId="0" borderId="11" xfId="0" applyNumberFormat="1" applyFont="1" applyBorder="1" applyAlignment="1">
      <alignment horizontal="right"/>
    </xf>
    <xf numFmtId="165" fontId="15" fillId="0" borderId="10" xfId="0" applyNumberFormat="1" applyFont="1" applyBorder="1" applyAlignment="1">
      <alignment horizontal="right"/>
    </xf>
    <xf numFmtId="165" fontId="15" fillId="0" borderId="54" xfId="0" applyNumberFormat="1" applyFont="1" applyBorder="1" applyAlignment="1">
      <alignment horizontal="right"/>
    </xf>
    <xf numFmtId="165" fontId="15" fillId="0" borderId="65" xfId="0" applyNumberFormat="1" applyFont="1" applyBorder="1" applyAlignment="1">
      <alignment horizontal="right"/>
    </xf>
    <xf numFmtId="38" fontId="16" fillId="0" borderId="56" xfId="0" applyNumberFormat="1" applyFont="1" applyBorder="1" applyAlignment="1">
      <alignment horizontal="right"/>
    </xf>
    <xf numFmtId="0" fontId="3" fillId="0" borderId="56" xfId="0" applyFont="1" applyBorder="1" applyAlignment="1">
      <alignment horizontal="left" vertical="center" wrapText="1" indent="1"/>
    </xf>
    <xf numFmtId="0" fontId="3" fillId="0" borderId="62" xfId="0" applyFont="1" applyBorder="1" applyAlignment="1">
      <alignment horizontal="left" vertical="center" wrapText="1" indent="1"/>
    </xf>
    <xf numFmtId="38" fontId="16" fillId="3" borderId="54" xfId="0" applyNumberFormat="1" applyFont="1" applyFill="1" applyBorder="1" applyAlignment="1">
      <alignment horizontal="right"/>
    </xf>
    <xf numFmtId="0" fontId="11" fillId="0" borderId="64" xfId="0" applyFont="1" applyBorder="1" applyAlignment="1">
      <alignment horizontal="left" vertical="center" wrapText="1" indent="1"/>
    </xf>
    <xf numFmtId="49" fontId="12" fillId="2" borderId="56" xfId="0" applyNumberFormat="1" applyFont="1" applyFill="1" applyBorder="1" applyAlignment="1">
      <alignment horizontal="center" vertical="center"/>
    </xf>
    <xf numFmtId="167" fontId="11" fillId="0" borderId="61" xfId="25573" applyNumberFormat="1" applyFont="1" applyBorder="1" applyAlignment="1">
      <alignment horizontal="left" vertical="center" wrapText="1" indent="1"/>
    </xf>
    <xf numFmtId="0" fontId="11" fillId="0" borderId="61" xfId="25574" applyNumberFormat="1" applyFont="1" applyBorder="1" applyAlignment="1">
      <alignment horizontal="right" vertical="center" wrapText="1" indent="1"/>
    </xf>
    <xf numFmtId="9" fontId="11" fillId="6" borderId="1" xfId="0" applyNumberFormat="1" applyFont="1" applyFill="1" applyBorder="1" applyAlignment="1">
      <alignment horizontal="right"/>
    </xf>
    <xf numFmtId="9" fontId="11" fillId="6" borderId="3" xfId="0" applyNumberFormat="1" applyFont="1" applyFill="1" applyBorder="1" applyAlignment="1">
      <alignment horizontal="right"/>
    </xf>
    <xf numFmtId="9" fontId="11" fillId="6" borderId="54" xfId="0" applyNumberFormat="1" applyFont="1" applyFill="1" applyBorder="1" applyAlignment="1">
      <alignment horizontal="right"/>
    </xf>
    <xf numFmtId="38" fontId="11" fillId="110" borderId="54" xfId="0" applyNumberFormat="1" applyFont="1" applyFill="1" applyBorder="1" applyAlignment="1">
      <alignment horizontal="left" vertical="center" wrapText="1" indent="1"/>
    </xf>
    <xf numFmtId="38" fontId="11" fillId="0" borderId="54" xfId="0" applyNumberFormat="1" applyFont="1" applyBorder="1" applyAlignment="1">
      <alignment horizontal="right"/>
    </xf>
    <xf numFmtId="38" fontId="11" fillId="0" borderId="54" xfId="0" applyNumberFormat="1" applyFont="1" applyBorder="1" applyAlignment="1">
      <alignment horizontal="left" vertical="center" wrapText="1" indent="1"/>
    </xf>
    <xf numFmtId="38" fontId="11" fillId="6" borderId="56" xfId="0" applyNumberFormat="1" applyFont="1" applyFill="1" applyBorder="1" applyAlignment="1">
      <alignment horizontal="left" vertical="center" wrapText="1" indent="1"/>
    </xf>
    <xf numFmtId="38" fontId="16" fillId="0" borderId="64" xfId="0" applyNumberFormat="1" applyFont="1" applyBorder="1" applyAlignment="1">
      <alignment horizontal="right"/>
    </xf>
    <xf numFmtId="9" fontId="11" fillId="6" borderId="64" xfId="0" applyNumberFormat="1" applyFont="1" applyFill="1" applyBorder="1" applyAlignment="1">
      <alignment horizontal="right"/>
    </xf>
    <xf numFmtId="38" fontId="12" fillId="5" borderId="63" xfId="0" applyNumberFormat="1" applyFont="1" applyFill="1" applyBorder="1" applyAlignment="1">
      <alignment horizontal="right"/>
    </xf>
    <xf numFmtId="38" fontId="12" fillId="5" borderId="55" xfId="0" applyNumberFormat="1" applyFont="1" applyFill="1" applyBorder="1" applyAlignment="1">
      <alignment horizontal="right"/>
    </xf>
    <xf numFmtId="0" fontId="11" fillId="5" borderId="55" xfId="0" applyFont="1" applyFill="1" applyBorder="1" applyAlignment="1">
      <alignment vertical="center"/>
    </xf>
    <xf numFmtId="49" fontId="12" fillId="5" borderId="65" xfId="0" applyNumberFormat="1" applyFont="1" applyFill="1" applyBorder="1" applyAlignment="1">
      <alignment horizontal="center" vertical="center"/>
    </xf>
    <xf numFmtId="9" fontId="11" fillId="5" borderId="16" xfId="0" applyNumberFormat="1" applyFont="1" applyFill="1" applyBorder="1" applyAlignment="1">
      <alignment horizontal="right"/>
    </xf>
    <xf numFmtId="38" fontId="12" fillId="5" borderId="65" xfId="0" applyNumberFormat="1" applyFont="1" applyFill="1" applyBorder="1" applyAlignment="1">
      <alignment horizontal="right"/>
    </xf>
    <xf numFmtId="0" fontId="5" fillId="0" borderId="0" xfId="0" applyFont="1" applyAlignment="1">
      <alignment horizontal="center" vertical="center"/>
    </xf>
    <xf numFmtId="0" fontId="12" fillId="0" borderId="0" xfId="0" applyFont="1" applyAlignment="1">
      <alignment horizontal="left" vertical="center"/>
    </xf>
    <xf numFmtId="38" fontId="16" fillId="6" borderId="1" xfId="0" applyNumberFormat="1" applyFont="1" applyFill="1" applyBorder="1" applyAlignment="1">
      <alignment horizontal="right"/>
    </xf>
    <xf numFmtId="38" fontId="16" fillId="6" borderId="54" xfId="0" applyNumberFormat="1" applyFont="1" applyFill="1" applyBorder="1" applyAlignment="1">
      <alignment horizontal="right"/>
    </xf>
    <xf numFmtId="9" fontId="15" fillId="0" borderId="54" xfId="4" applyFont="1" applyBorder="1" applyAlignment="1">
      <alignment horizontal="center" vertical="center" wrapText="1"/>
    </xf>
    <xf numFmtId="207" fontId="16" fillId="0" borderId="1" xfId="0" applyNumberFormat="1" applyFont="1" applyBorder="1" applyAlignment="1">
      <alignment horizontal="right"/>
    </xf>
    <xf numFmtId="207" fontId="16" fillId="0" borderId="1" xfId="0" applyNumberFormat="1" applyFont="1" applyBorder="1" applyAlignment="1">
      <alignment vertical="center"/>
    </xf>
    <xf numFmtId="207" fontId="16" fillId="0" borderId="11" xfId="0" applyNumberFormat="1" applyFont="1" applyBorder="1" applyAlignment="1">
      <alignment horizontal="right"/>
    </xf>
    <xf numFmtId="207" fontId="16" fillId="0" borderId="11" xfId="0" applyNumberFormat="1" applyFont="1" applyBorder="1" applyAlignment="1">
      <alignment vertical="center"/>
    </xf>
    <xf numFmtId="207" fontId="16" fillId="6" borderId="1" xfId="0" applyNumberFormat="1" applyFont="1" applyFill="1" applyBorder="1" applyAlignment="1">
      <alignment horizontal="right"/>
    </xf>
    <xf numFmtId="207" fontId="12" fillId="0" borderId="7" xfId="0" applyNumberFormat="1" applyFont="1" applyBorder="1" applyAlignment="1">
      <alignment horizontal="right"/>
    </xf>
    <xf numFmtId="207" fontId="16" fillId="6" borderId="54" xfId="0" applyNumberFormat="1" applyFont="1" applyFill="1" applyBorder="1" applyAlignment="1">
      <alignment horizontal="right"/>
    </xf>
    <xf numFmtId="207" fontId="16" fillId="0" borderId="54" xfId="0" applyNumberFormat="1" applyFont="1" applyBorder="1" applyAlignment="1">
      <alignment horizontal="right"/>
    </xf>
    <xf numFmtId="207" fontId="12" fillId="0" borderId="9" xfId="0" applyNumberFormat="1" applyFont="1" applyBorder="1" applyAlignment="1">
      <alignment horizontal="right"/>
    </xf>
    <xf numFmtId="207" fontId="16" fillId="6" borderId="11" xfId="0" applyNumberFormat="1" applyFont="1" applyFill="1" applyBorder="1" applyAlignment="1">
      <alignment horizontal="right"/>
    </xf>
    <xf numFmtId="38" fontId="16" fillId="6" borderId="10" xfId="0" applyNumberFormat="1" applyFont="1" applyFill="1" applyBorder="1" applyAlignment="1">
      <alignment horizontal="right"/>
    </xf>
    <xf numFmtId="38" fontId="16" fillId="6" borderId="11" xfId="0" applyNumberFormat="1" applyFont="1" applyFill="1" applyBorder="1" applyAlignment="1">
      <alignment horizontal="right"/>
    </xf>
    <xf numFmtId="207" fontId="16" fillId="6" borderId="10" xfId="0" applyNumberFormat="1" applyFont="1" applyFill="1" applyBorder="1" applyAlignment="1">
      <alignment horizontal="right"/>
    </xf>
    <xf numFmtId="167" fontId="16" fillId="6" borderId="1" xfId="25573" applyNumberFormat="1" applyFont="1" applyFill="1" applyBorder="1" applyAlignment="1">
      <alignment horizontal="right"/>
    </xf>
    <xf numFmtId="38" fontId="12" fillId="6" borderId="7" xfId="0" applyNumberFormat="1" applyFont="1" applyFill="1" applyBorder="1" applyAlignment="1">
      <alignment horizontal="right"/>
    </xf>
    <xf numFmtId="38" fontId="16" fillId="6" borderId="7" xfId="0" applyNumberFormat="1" applyFont="1" applyFill="1" applyBorder="1" applyAlignment="1">
      <alignment horizontal="right"/>
    </xf>
    <xf numFmtId="38" fontId="12" fillId="6" borderId="9" xfId="0" applyNumberFormat="1" applyFont="1" applyFill="1" applyBorder="1" applyAlignment="1">
      <alignment horizontal="right"/>
    </xf>
    <xf numFmtId="167" fontId="16" fillId="6" borderId="56" xfId="4397" applyNumberFormat="1" applyFont="1" applyFill="1" applyBorder="1" applyAlignment="1">
      <alignment horizontal="right"/>
    </xf>
    <xf numFmtId="3" fontId="16" fillId="6" borderId="1" xfId="0" applyNumberFormat="1" applyFont="1" applyFill="1" applyBorder="1" applyAlignment="1">
      <alignment horizontal="right"/>
    </xf>
    <xf numFmtId="38" fontId="17" fillId="6" borderId="1" xfId="0" applyNumberFormat="1" applyFont="1" applyFill="1" applyBorder="1" applyAlignment="1">
      <alignment horizontal="right"/>
    </xf>
    <xf numFmtId="38" fontId="12" fillId="6" borderId="11" xfId="0" applyNumberFormat="1" applyFont="1" applyFill="1" applyBorder="1" applyAlignment="1">
      <alignment horizontal="right"/>
    </xf>
    <xf numFmtId="38" fontId="16" fillId="6" borderId="65" xfId="0" applyNumberFormat="1" applyFont="1" applyFill="1" applyBorder="1" applyAlignment="1">
      <alignment horizontal="right"/>
    </xf>
    <xf numFmtId="38" fontId="12" fillId="6" borderId="1" xfId="0" applyNumberFormat="1" applyFont="1" applyFill="1" applyBorder="1" applyAlignment="1">
      <alignment horizontal="right"/>
    </xf>
    <xf numFmtId="38" fontId="12" fillId="6" borderId="10" xfId="0" applyNumberFormat="1" applyFont="1" applyFill="1" applyBorder="1" applyAlignment="1">
      <alignment horizontal="right"/>
    </xf>
    <xf numFmtId="38" fontId="17" fillId="6" borderId="7" xfId="0" applyNumberFormat="1" applyFont="1" applyFill="1" applyBorder="1" applyAlignment="1">
      <alignment horizontal="right"/>
    </xf>
    <xf numFmtId="38" fontId="12" fillId="6" borderId="54" xfId="0" applyNumberFormat="1" applyFont="1" applyFill="1" applyBorder="1" applyAlignment="1">
      <alignment horizontal="right"/>
    </xf>
    <xf numFmtId="3" fontId="16" fillId="0" borderId="1" xfId="0" applyNumberFormat="1" applyFont="1" applyBorder="1" applyAlignment="1">
      <alignment vertical="center"/>
    </xf>
    <xf numFmtId="3" fontId="16" fillId="6" borderId="11" xfId="0" applyNumberFormat="1" applyFont="1" applyFill="1" applyBorder="1" applyAlignment="1">
      <alignment horizontal="right"/>
    </xf>
    <xf numFmtId="3" fontId="16" fillId="0" borderId="11" xfId="0" applyNumberFormat="1" applyFont="1" applyBorder="1" applyAlignment="1">
      <alignment horizontal="right"/>
    </xf>
    <xf numFmtId="3" fontId="16" fillId="0" borderId="11" xfId="0" applyNumberFormat="1" applyFont="1" applyBorder="1" applyAlignment="1">
      <alignment vertical="center"/>
    </xf>
    <xf numFmtId="3" fontId="16" fillId="6" borderId="54" xfId="0" applyNumberFormat="1" applyFont="1" applyFill="1" applyBorder="1" applyAlignment="1">
      <alignment horizontal="right"/>
    </xf>
    <xf numFmtId="3" fontId="16" fillId="0" borderId="54" xfId="0" applyNumberFormat="1" applyFont="1" applyBorder="1" applyAlignment="1">
      <alignment horizontal="right"/>
    </xf>
    <xf numFmtId="3" fontId="16" fillId="0" borderId="54" xfId="0" applyNumberFormat="1" applyFont="1" applyBorder="1" applyAlignment="1">
      <alignment vertical="center"/>
    </xf>
    <xf numFmtId="3" fontId="16" fillId="0" borderId="3" xfId="0" applyNumberFormat="1" applyFont="1" applyBorder="1" applyAlignment="1">
      <alignment horizontal="right"/>
    </xf>
    <xf numFmtId="3" fontId="15" fillId="0" borderId="1" xfId="0" applyNumberFormat="1" applyFont="1" applyBorder="1" applyAlignment="1">
      <alignment horizontal="right"/>
    </xf>
    <xf numFmtId="3" fontId="11" fillId="0" borderId="1" xfId="0" applyNumberFormat="1" applyFont="1" applyBorder="1" applyAlignment="1">
      <alignment vertical="center"/>
    </xf>
    <xf numFmtId="38" fontId="15"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165" fontId="15" fillId="6" borderId="10" xfId="0" applyNumberFormat="1" applyFont="1" applyFill="1" applyBorder="1" applyAlignment="1">
      <alignment horizontal="right"/>
    </xf>
    <xf numFmtId="165" fontId="15" fillId="6" borderId="54" xfId="0" applyNumberFormat="1" applyFont="1" applyFill="1" applyBorder="1" applyAlignment="1">
      <alignment horizontal="right"/>
    </xf>
    <xf numFmtId="165" fontId="15" fillId="6" borderId="65" xfId="0" applyNumberFormat="1" applyFont="1" applyFill="1" applyBorder="1" applyAlignment="1">
      <alignment horizontal="right"/>
    </xf>
    <xf numFmtId="38" fontId="16" fillId="6" borderId="56" xfId="0" applyNumberFormat="1" applyFont="1" applyFill="1" applyBorder="1" applyAlignment="1">
      <alignment horizontal="right"/>
    </xf>
    <xf numFmtId="38" fontId="15" fillId="6" borderId="10" xfId="0" applyNumberFormat="1" applyFont="1" applyFill="1" applyBorder="1" applyAlignment="1">
      <alignment horizontal="right"/>
    </xf>
    <xf numFmtId="38" fontId="15" fillId="0" borderId="10" xfId="0" applyNumberFormat="1" applyFont="1" applyBorder="1" applyAlignment="1">
      <alignment horizontal="right"/>
    </xf>
    <xf numFmtId="0" fontId="8" fillId="0" borderId="1" xfId="2" applyFill="1" applyBorder="1" applyAlignment="1" applyProtection="1">
      <alignment horizontal="left" vertical="center" wrapText="1" indent="1"/>
    </xf>
    <xf numFmtId="38" fontId="3" fillId="0" borderId="0" xfId="0" applyNumberFormat="1" applyFont="1" applyAlignment="1">
      <alignment vertical="center"/>
    </xf>
    <xf numFmtId="208" fontId="0" fillId="0" borderId="0" xfId="0" applyNumberFormat="1" applyAlignment="1">
      <alignment vertical="center"/>
    </xf>
    <xf numFmtId="0" fontId="15" fillId="0" borderId="66" xfId="0" applyFont="1" applyBorder="1" applyAlignment="1">
      <alignment vertical="center" wrapText="1"/>
    </xf>
    <xf numFmtId="0" fontId="15" fillId="0" borderId="62" xfId="0" applyFont="1" applyBorder="1" applyAlignment="1">
      <alignment vertical="center" wrapText="1"/>
    </xf>
    <xf numFmtId="0" fontId="15" fillId="0" borderId="6" xfId="0" applyFont="1" applyBorder="1" applyAlignment="1">
      <alignment vertical="center" wrapText="1"/>
    </xf>
    <xf numFmtId="0" fontId="15" fillId="0" borderId="8" xfId="0" applyFont="1" applyBorder="1" applyAlignment="1">
      <alignment vertical="center" wrapText="1"/>
    </xf>
    <xf numFmtId="0" fontId="15" fillId="0" borderId="12" xfId="0" applyFont="1" applyBorder="1" applyAlignment="1">
      <alignment vertical="center" wrapText="1"/>
    </xf>
    <xf numFmtId="0" fontId="15" fillId="0" borderId="14" xfId="0" applyFont="1" applyBorder="1" applyAlignment="1">
      <alignment vertical="center" wrapText="1"/>
    </xf>
    <xf numFmtId="0" fontId="12" fillId="0" borderId="5" xfId="0" applyFont="1" applyBorder="1" applyAlignment="1">
      <alignment horizontal="center" vertical="center"/>
    </xf>
    <xf numFmtId="0" fontId="0" fillId="0" borderId="5" xfId="0" applyBorder="1" applyAlignment="1">
      <alignment horizontal="center" vertical="center"/>
    </xf>
    <xf numFmtId="0" fontId="15" fillId="0" borderId="66" xfId="0" applyFont="1" applyBorder="1" applyAlignment="1">
      <alignment horizontal="left" vertical="center" wrapText="1"/>
    </xf>
    <xf numFmtId="0" fontId="15" fillId="0" borderId="62" xfId="0" applyFont="1" applyBorder="1" applyAlignment="1">
      <alignment horizontal="left"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3" fillId="0" borderId="0" xfId="0" applyFont="1" applyAlignment="1">
      <alignment horizontal="left" vertical="center"/>
    </xf>
    <xf numFmtId="0" fontId="12" fillId="110" borderId="3" xfId="0" applyFont="1" applyFill="1" applyBorder="1" applyAlignment="1">
      <alignment horizontal="left" vertical="center" wrapText="1" inden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3" fillId="0" borderId="0" xfId="0" applyFont="1" applyAlignment="1">
      <alignment horizontal="left" vertical="center" wrapText="1"/>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11" fillId="0" borderId="5" xfId="0" applyFont="1" applyBorder="1" applyAlignment="1">
      <alignment horizontal="center" vertical="center"/>
    </xf>
    <xf numFmtId="38" fontId="11" fillId="6" borderId="63" xfId="0" applyNumberFormat="1" applyFont="1" applyFill="1" applyBorder="1" applyAlignment="1">
      <alignment horizontal="center"/>
    </xf>
    <xf numFmtId="38" fontId="11" fillId="6" borderId="62" xfId="0" applyNumberFormat="1" applyFont="1" applyFill="1" applyBorder="1" applyAlignment="1">
      <alignment horizontal="center"/>
    </xf>
    <xf numFmtId="38" fontId="11" fillId="6" borderId="64" xfId="0" applyNumberFormat="1" applyFont="1" applyFill="1" applyBorder="1" applyAlignment="1">
      <alignment horizontal="center"/>
    </xf>
    <xf numFmtId="38" fontId="11" fillId="6" borderId="55" xfId="0" applyNumberFormat="1" applyFont="1" applyFill="1" applyBorder="1" applyAlignment="1">
      <alignment horizontal="center"/>
    </xf>
    <xf numFmtId="38" fontId="11" fillId="6" borderId="56" xfId="0" applyNumberFormat="1" applyFont="1" applyFill="1" applyBorder="1" applyAlignment="1">
      <alignment horizontal="center"/>
    </xf>
    <xf numFmtId="38" fontId="11" fillId="6" borderId="0" xfId="0" applyNumberFormat="1" applyFont="1" applyFill="1" applyAlignment="1">
      <alignment horizontal="center"/>
    </xf>
    <xf numFmtId="38" fontId="11" fillId="6" borderId="64" xfId="0" applyNumberFormat="1" applyFont="1" applyFill="1" applyBorder="1" applyAlignment="1">
      <alignment horizontal="center" vertical="center" wrapText="1"/>
    </xf>
    <xf numFmtId="38" fontId="11" fillId="6" borderId="55" xfId="0" applyNumberFormat="1" applyFont="1" applyFill="1" applyBorder="1" applyAlignment="1">
      <alignment horizontal="center" vertical="center" wrapText="1"/>
    </xf>
    <xf numFmtId="38" fontId="11" fillId="6" borderId="56" xfId="0" applyNumberFormat="1" applyFont="1" applyFill="1" applyBorder="1" applyAlignment="1">
      <alignment horizontal="center" vertical="center" wrapText="1"/>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3" fontId="12" fillId="0" borderId="5" xfId="0" applyNumberFormat="1" applyFont="1" applyBorder="1" applyAlignment="1">
      <alignment horizontal="center" vertical="center"/>
    </xf>
    <xf numFmtId="3" fontId="11" fillId="0" borderId="5" xfId="0" applyNumberFormat="1" applyFont="1" applyBorder="1" applyAlignment="1">
      <alignment horizontal="center" vertical="center"/>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38" fontId="11" fillId="6" borderId="6" xfId="0" applyNumberFormat="1" applyFont="1" applyFill="1" applyBorder="1" applyAlignment="1">
      <alignment horizontal="center" vertical="center" wrapText="1"/>
    </xf>
    <xf numFmtId="0" fontId="11" fillId="6" borderId="0" xfId="0" applyFont="1" applyFill="1" applyAlignment="1">
      <alignment horizontal="center" vertical="center" wrapText="1"/>
    </xf>
    <xf numFmtId="38" fontId="11" fillId="6" borderId="5" xfId="0" applyNumberFormat="1" applyFont="1" applyFill="1" applyBorder="1" applyAlignment="1">
      <alignment horizontal="center"/>
    </xf>
  </cellXfs>
  <cellStyles count="25575">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xfId="25574" builtinId="4"/>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00B050"/>
      <color rgb="FF0000FF"/>
      <color rgb="FFFFFF99"/>
      <color rgb="FFDDDDDD"/>
      <color rgb="FFCC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63924</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v>0</v>
          </cell>
          <cell r="AB98">
            <v>0</v>
          </cell>
          <cell r="AC98">
            <v>0</v>
          </cell>
          <cell r="AD98">
            <v>0</v>
          </cell>
          <cell r="AE98">
            <v>0</v>
          </cell>
          <cell r="AF98">
            <v>0</v>
          </cell>
          <cell r="AG98">
            <v>0</v>
          </cell>
          <cell r="AH98">
            <v>0</v>
          </cell>
          <cell r="AI98">
            <v>0</v>
          </cell>
          <cell r="AJ98">
            <v>0</v>
          </cell>
          <cell r="AK98">
            <v>0</v>
          </cell>
          <cell r="AL98">
            <v>0</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v>0</v>
          </cell>
          <cell r="BB98">
            <v>0</v>
          </cell>
          <cell r="BC98">
            <v>0</v>
          </cell>
          <cell r="BD98">
            <v>0</v>
          </cell>
          <cell r="BE98">
            <v>0</v>
          </cell>
          <cell r="BF98">
            <v>0</v>
          </cell>
          <cell r="BG98">
            <v>0</v>
          </cell>
          <cell r="BH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v>0</v>
          </cell>
          <cell r="AB99">
            <v>0</v>
          </cell>
          <cell r="AC99">
            <v>0</v>
          </cell>
          <cell r="AD99">
            <v>0</v>
          </cell>
          <cell r="AE99">
            <v>0</v>
          </cell>
          <cell r="AF99">
            <v>0</v>
          </cell>
          <cell r="AG99">
            <v>0</v>
          </cell>
          <cell r="AH99">
            <v>0</v>
          </cell>
          <cell r="AI99">
            <v>0</v>
          </cell>
          <cell r="AJ99">
            <v>0</v>
          </cell>
          <cell r="AK99">
            <v>0</v>
          </cell>
          <cell r="AL99">
            <v>0</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v>0</v>
          </cell>
          <cell r="AZ99">
            <v>0</v>
          </cell>
          <cell r="BA99">
            <v>0</v>
          </cell>
          <cell r="BB99">
            <v>0</v>
          </cell>
          <cell r="BC99">
            <v>0</v>
          </cell>
          <cell r="BD99">
            <v>0</v>
          </cell>
          <cell r="BE99">
            <v>0</v>
          </cell>
          <cell r="BF99">
            <v>0</v>
          </cell>
          <cell r="BG99">
            <v>0</v>
          </cell>
          <cell r="BH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v>0</v>
          </cell>
          <cell r="AB100">
            <v>0</v>
          </cell>
          <cell r="AC100">
            <v>0</v>
          </cell>
          <cell r="AD100">
            <v>0</v>
          </cell>
          <cell r="AE100">
            <v>0</v>
          </cell>
          <cell r="AF100">
            <v>0</v>
          </cell>
          <cell r="AG100">
            <v>0</v>
          </cell>
          <cell r="AH100">
            <v>0</v>
          </cell>
          <cell r="AI100">
            <v>0</v>
          </cell>
          <cell r="AJ100">
            <v>0</v>
          </cell>
          <cell r="AK100">
            <v>0</v>
          </cell>
          <cell r="AL100">
            <v>0</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v>0</v>
          </cell>
          <cell r="AZ100">
            <v>0</v>
          </cell>
          <cell r="BA100">
            <v>0</v>
          </cell>
          <cell r="BB100">
            <v>0</v>
          </cell>
          <cell r="BC100">
            <v>0</v>
          </cell>
          <cell r="BD100">
            <v>0</v>
          </cell>
          <cell r="BE100">
            <v>0</v>
          </cell>
          <cell r="BF100">
            <v>0</v>
          </cell>
          <cell r="BG100">
            <v>0</v>
          </cell>
          <cell r="BH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187.5</v>
          </cell>
          <cell r="BC110">
            <v>375</v>
          </cell>
          <cell r="BD110">
            <v>562.5</v>
          </cell>
          <cell r="BE110">
            <v>500</v>
          </cell>
          <cell r="BF110">
            <v>500</v>
          </cell>
          <cell r="BG110">
            <v>500</v>
          </cell>
          <cell r="BH110">
            <v>500</v>
          </cell>
          <cell r="BK110">
            <v>500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187.5</v>
          </cell>
          <cell r="BC111">
            <v>375</v>
          </cell>
          <cell r="BD111">
            <v>562.5</v>
          </cell>
          <cell r="BE111">
            <v>500</v>
          </cell>
          <cell r="BF111">
            <v>500</v>
          </cell>
          <cell r="BG111">
            <v>500</v>
          </cell>
          <cell r="BH111">
            <v>500</v>
          </cell>
          <cell r="BK111">
            <v>500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225</v>
          </cell>
          <cell r="BH112">
            <v>450</v>
          </cell>
          <cell r="BK112">
            <v>900</v>
          </cell>
          <cell r="BL112">
            <v>900</v>
          </cell>
          <cell r="BM112">
            <v>900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row>
        <row r="114">
          <cell r="T114" t="str">
            <v>BUDGET FORECAST</v>
          </cell>
          <cell r="W114">
            <v>153000</v>
          </cell>
          <cell r="X114">
            <v>40800</v>
          </cell>
          <cell r="AA114">
            <v>0</v>
          </cell>
          <cell r="AB114">
            <v>0</v>
          </cell>
          <cell r="AC114">
            <v>0</v>
          </cell>
          <cell r="AD114">
            <v>0</v>
          </cell>
          <cell r="AE114">
            <v>0</v>
          </cell>
          <cell r="AF114">
            <v>0</v>
          </cell>
          <cell r="AG114">
            <v>0</v>
          </cell>
          <cell r="AH114">
            <v>0</v>
          </cell>
          <cell r="AI114">
            <v>0</v>
          </cell>
          <cell r="AJ114">
            <v>0</v>
          </cell>
          <cell r="AK114">
            <v>0</v>
          </cell>
          <cell r="AL114">
            <v>0</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v>0</v>
          </cell>
          <cell r="AC115">
            <v>0</v>
          </cell>
          <cell r="AD115">
            <v>0</v>
          </cell>
          <cell r="AE115">
            <v>0</v>
          </cell>
          <cell r="AF115">
            <v>0</v>
          </cell>
          <cell r="AG115">
            <v>0</v>
          </cell>
          <cell r="AH115">
            <v>0</v>
          </cell>
          <cell r="AI115">
            <v>0</v>
          </cell>
          <cell r="AJ115">
            <v>0</v>
          </cell>
          <cell r="AK115">
            <v>0</v>
          </cell>
          <cell r="AL115">
            <v>0</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row>
        <row r="116">
          <cell r="V116" t="str">
            <v>PRE PROD</v>
          </cell>
          <cell r="W116">
            <v>30</v>
          </cell>
          <cell r="X116">
            <v>180000</v>
          </cell>
          <cell r="AA116">
            <v>180000</v>
          </cell>
          <cell r="AB116">
            <v>0</v>
          </cell>
          <cell r="AC116">
            <v>0</v>
          </cell>
          <cell r="AD116">
            <v>0</v>
          </cell>
          <cell r="AE116">
            <v>0</v>
          </cell>
          <cell r="AF116">
            <v>0</v>
          </cell>
          <cell r="AG116">
            <v>0</v>
          </cell>
          <cell r="AH116">
            <v>0</v>
          </cell>
          <cell r="AI116">
            <v>0</v>
          </cell>
          <cell r="AJ116">
            <v>0</v>
          </cell>
          <cell r="AK116">
            <v>0</v>
          </cell>
          <cell r="AL116">
            <v>0</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V117" t="str">
            <v>BACKGROUNDS</v>
          </cell>
          <cell r="W117">
            <v>12</v>
          </cell>
          <cell r="X117">
            <v>60000</v>
          </cell>
          <cell r="AA117">
            <v>59999.974293795312</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v>0</v>
          </cell>
          <cell r="BJ117">
            <v>75000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V118" t="str">
            <v>PRODUCTION</v>
          </cell>
          <cell r="W118">
            <v>150</v>
          </cell>
          <cell r="X118">
            <v>950000</v>
          </cell>
          <cell r="AA118">
            <v>950000.03</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v>0</v>
          </cell>
          <cell r="BJ118">
            <v>155714.29</v>
          </cell>
          <cell r="BK118">
            <v>130000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V119" t="str">
            <v>INK &amp; PAINT</v>
          </cell>
          <cell r="W119">
            <v>8</v>
          </cell>
          <cell r="X119">
            <v>32400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1800</v>
          </cell>
          <cell r="BG119">
            <v>3600</v>
          </cell>
          <cell r="BH119">
            <v>5400</v>
          </cell>
          <cell r="BI119">
            <v>0</v>
          </cell>
          <cell r="BJ119">
            <v>7200</v>
          </cell>
          <cell r="BK119">
            <v>7200</v>
          </cell>
          <cell r="BL119">
            <v>7200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V120" t="str">
            <v>INK &amp; PAINT</v>
          </cell>
          <cell r="W120">
            <v>8</v>
          </cell>
          <cell r="X120">
            <v>72000</v>
          </cell>
          <cell r="AA120">
            <v>72000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8000</v>
          </cell>
          <cell r="BH120">
            <v>10000</v>
          </cell>
          <cell r="BI120">
            <v>0</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row>
        <row r="124">
          <cell r="S124" t="str">
            <v>COST TO DATE</v>
          </cell>
          <cell r="T124" t="str">
            <v>ACTUAL COST TO DATE</v>
          </cell>
          <cell r="V124" t="str">
            <v>DIRECT TO DATE</v>
          </cell>
          <cell r="W124" t="str">
            <v>BUDGET</v>
          </cell>
          <cell r="AC124" t="str">
            <v>ADJ</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row>
        <row r="137">
          <cell r="V137" t="str">
            <v>PROJECTED RTM</v>
          </cell>
          <cell r="X137">
            <v>35907</v>
          </cell>
          <cell r="Y137">
            <v>119</v>
          </cell>
          <cell r="Z137">
            <v>39.666666666666671</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BA137">
            <v>0</v>
          </cell>
          <cell r="BB137">
            <v>0</v>
          </cell>
          <cell r="BC137">
            <v>0</v>
          </cell>
          <cell r="BD137">
            <v>0</v>
          </cell>
          <cell r="BE137">
            <v>0</v>
          </cell>
          <cell r="BF137">
            <v>0</v>
          </cell>
          <cell r="BG137">
            <v>0</v>
          </cell>
          <cell r="BH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row>
        <row r="154">
          <cell r="S154" t="str">
            <v>COST TO DATE</v>
          </cell>
          <cell r="V154" t="str">
            <v>DIRECT TO DATE</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428.57142857142856</v>
          </cell>
          <cell r="AZ165">
            <v>428.57142857142856</v>
          </cell>
          <cell r="BA165">
            <v>428.57142857142856</v>
          </cell>
          <cell r="BB165">
            <v>428.57142857142856</v>
          </cell>
          <cell r="BC165">
            <v>428.57142857142856</v>
          </cell>
          <cell r="BD165">
            <v>0</v>
          </cell>
          <cell r="BE165">
            <v>0</v>
          </cell>
          <cell r="BF165">
            <v>0</v>
          </cell>
          <cell r="BG165">
            <v>0</v>
          </cell>
          <cell r="BH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row>
        <row r="166">
          <cell r="V166" t="str">
            <v>PROJECTED RTM</v>
          </cell>
          <cell r="Y166" t="e">
            <v>#REF!</v>
          </cell>
          <cell r="Z166" t="e">
            <v>#REF!</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cell r="BE166">
            <v>0</v>
          </cell>
          <cell r="BF166">
            <v>0</v>
          </cell>
          <cell r="BG166">
            <v>0</v>
          </cell>
          <cell r="BH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35730</v>
          </cell>
          <cell r="BA170">
            <v>35737</v>
          </cell>
          <cell r="BB170">
            <v>35744</v>
          </cell>
          <cell r="BC170">
            <v>35751</v>
          </cell>
          <cell r="BD170">
            <v>35758</v>
          </cell>
          <cell r="BE170">
            <v>35765</v>
          </cell>
          <cell r="BF170">
            <v>35772</v>
          </cell>
          <cell r="BG170">
            <v>35779</v>
          </cell>
          <cell r="BH170">
            <v>35786</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35730</v>
          </cell>
          <cell r="BA171">
            <v>35737</v>
          </cell>
          <cell r="BB171">
            <v>35744</v>
          </cell>
          <cell r="BC171">
            <v>35751</v>
          </cell>
          <cell r="BD171">
            <v>35758</v>
          </cell>
          <cell r="BE171">
            <v>35765</v>
          </cell>
          <cell r="BF171">
            <v>35772</v>
          </cell>
          <cell r="BG171">
            <v>35779</v>
          </cell>
          <cell r="BH171">
            <v>35786</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100</v>
          </cell>
          <cell r="BA172">
            <v>200</v>
          </cell>
          <cell r="BB172">
            <v>300</v>
          </cell>
          <cell r="BC172">
            <v>400</v>
          </cell>
          <cell r="BD172">
            <v>400</v>
          </cell>
          <cell r="BE172">
            <v>400</v>
          </cell>
          <cell r="BF172">
            <v>400</v>
          </cell>
          <cell r="BG172">
            <v>400</v>
          </cell>
          <cell r="BH172">
            <v>400</v>
          </cell>
          <cell r="BI172">
            <v>0</v>
          </cell>
          <cell r="BJ172">
            <v>0</v>
          </cell>
          <cell r="BK172">
            <v>0</v>
          </cell>
          <cell r="BL172">
            <v>0</v>
          </cell>
          <cell r="BM172">
            <v>0</v>
          </cell>
          <cell r="BN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225</v>
          </cell>
          <cell r="BO184">
            <v>450</v>
          </cell>
          <cell r="BP184">
            <v>450</v>
          </cell>
          <cell r="BQ184">
            <v>675</v>
          </cell>
          <cell r="BR184">
            <v>450</v>
          </cell>
          <cell r="BS184">
            <v>675</v>
          </cell>
          <cell r="BT184">
            <v>900</v>
          </cell>
          <cell r="BU184">
            <v>900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row>
        <row r="186">
          <cell r="T186" t="str">
            <v>BUDGET FORECAST</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35730</v>
          </cell>
          <cell r="BA186">
            <v>35737</v>
          </cell>
          <cell r="BB186">
            <v>35744</v>
          </cell>
          <cell r="BC186">
            <v>35751</v>
          </cell>
          <cell r="BD186">
            <v>35758</v>
          </cell>
          <cell r="BE186">
            <v>35765</v>
          </cell>
          <cell r="BF186">
            <v>35772</v>
          </cell>
          <cell r="BG186">
            <v>35779</v>
          </cell>
          <cell r="BH186">
            <v>35786</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T187" t="str">
            <v>BUDGET FORECAST</v>
          </cell>
          <cell r="V187" t="str">
            <v>PRE PROD</v>
          </cell>
          <cell r="W187">
            <v>30</v>
          </cell>
          <cell r="X187">
            <v>90000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3000</v>
          </cell>
          <cell r="BA187">
            <v>6000</v>
          </cell>
          <cell r="BB187">
            <v>9000</v>
          </cell>
          <cell r="BC187">
            <v>12000</v>
          </cell>
          <cell r="BD187">
            <v>12000</v>
          </cell>
          <cell r="BE187">
            <v>12000</v>
          </cell>
          <cell r="BF187">
            <v>12000</v>
          </cell>
          <cell r="BG187">
            <v>12000</v>
          </cell>
          <cell r="BH187">
            <v>12000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V188" t="str">
            <v>PRE PROD</v>
          </cell>
          <cell r="W188">
            <v>30</v>
          </cell>
          <cell r="X188">
            <v>97000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3000</v>
          </cell>
          <cell r="BA188">
            <v>6000</v>
          </cell>
          <cell r="BB188">
            <v>9000</v>
          </cell>
          <cell r="BC188">
            <v>12000</v>
          </cell>
          <cell r="BD188">
            <v>12000</v>
          </cell>
          <cell r="BE188">
            <v>12000</v>
          </cell>
          <cell r="BF188">
            <v>13000</v>
          </cell>
          <cell r="BG188">
            <v>18000</v>
          </cell>
          <cell r="BH188">
            <v>12000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V189" t="str">
            <v>PRODUCTION</v>
          </cell>
          <cell r="W189">
            <v>150</v>
          </cell>
          <cell r="X189">
            <v>438750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56250</v>
          </cell>
          <cell r="BM189">
            <v>63750</v>
          </cell>
          <cell r="BN189">
            <v>63750</v>
          </cell>
          <cell r="BO189">
            <v>63750</v>
          </cell>
          <cell r="BP189">
            <v>63750</v>
          </cell>
          <cell r="BQ189">
            <v>63750</v>
          </cell>
          <cell r="BR189">
            <v>63750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V190" t="str">
            <v>PRODUCTION</v>
          </cell>
          <cell r="W190">
            <v>150</v>
          </cell>
          <cell r="X190">
            <v>531400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V191" t="str">
            <v>INK &amp; PAINT</v>
          </cell>
          <cell r="W191">
            <v>8</v>
          </cell>
          <cell r="X191">
            <v>34200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1800</v>
          </cell>
          <cell r="BO191">
            <v>3600</v>
          </cell>
          <cell r="BP191">
            <v>5400</v>
          </cell>
          <cell r="BQ191">
            <v>3600</v>
          </cell>
          <cell r="BR191">
            <v>5400</v>
          </cell>
          <cell r="BS191">
            <v>7200</v>
          </cell>
          <cell r="BT191">
            <v>7200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V192" t="str">
            <v>INK &amp; PAINT</v>
          </cell>
          <cell r="W192">
            <v>8</v>
          </cell>
          <cell r="X192">
            <v>39600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1800</v>
          </cell>
          <cell r="BO192">
            <v>3600</v>
          </cell>
          <cell r="BP192">
            <v>5400</v>
          </cell>
          <cell r="BQ192">
            <v>7200</v>
          </cell>
          <cell r="BR192">
            <v>7200</v>
          </cell>
          <cell r="BS192">
            <v>7200</v>
          </cell>
          <cell r="BT192">
            <v>7200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J196">
            <v>0</v>
          </cell>
          <cell r="BK196">
            <v>0</v>
          </cell>
          <cell r="BT196">
            <v>35870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row>
        <row r="197">
          <cell r="S197" t="str">
            <v>COST TO DATE</v>
          </cell>
          <cell r="T197" t="str">
            <v>ACTUAL COST TO DATE</v>
          </cell>
          <cell r="V197" t="str">
            <v>DIRECT TO DATE</v>
          </cell>
          <cell r="W197" t="str">
            <v>BUDGET</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J197">
            <v>0</v>
          </cell>
          <cell r="BK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35898</v>
          </cell>
          <cell r="BY211">
            <v>35905</v>
          </cell>
          <cell r="BZ211">
            <v>35912</v>
          </cell>
          <cell r="CA211">
            <v>35919</v>
          </cell>
          <cell r="CB211">
            <v>35926</v>
          </cell>
          <cell r="CC211">
            <v>35933</v>
          </cell>
          <cell r="CD211">
            <v>35940</v>
          </cell>
          <cell r="CE211">
            <v>35947</v>
          </cell>
          <cell r="CF211">
            <v>35954</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35898</v>
          </cell>
          <cell r="BY212">
            <v>35905</v>
          </cell>
          <cell r="BZ212">
            <v>35912</v>
          </cell>
          <cell r="CA212">
            <v>35919</v>
          </cell>
          <cell r="CB212">
            <v>35926</v>
          </cell>
          <cell r="CC212">
            <v>35933</v>
          </cell>
          <cell r="CD212">
            <v>35940</v>
          </cell>
          <cell r="CE212">
            <v>35947</v>
          </cell>
          <cell r="CF212">
            <v>35954</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125</v>
          </cell>
          <cell r="BY213">
            <v>250</v>
          </cell>
          <cell r="BZ213">
            <v>375</v>
          </cell>
          <cell r="CA213">
            <v>500</v>
          </cell>
          <cell r="CB213">
            <v>500</v>
          </cell>
          <cell r="CC213">
            <v>500</v>
          </cell>
          <cell r="CD213">
            <v>500</v>
          </cell>
          <cell r="CE213">
            <v>500</v>
          </cell>
          <cell r="CF213">
            <v>500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125</v>
          </cell>
          <cell r="CF214">
            <v>250</v>
          </cell>
          <cell r="CG214">
            <v>375</v>
          </cell>
          <cell r="CH214">
            <v>500</v>
          </cell>
          <cell r="CI214">
            <v>500</v>
          </cell>
          <cell r="CJ214">
            <v>500</v>
          </cell>
          <cell r="CK214">
            <v>500</v>
          </cell>
          <cell r="CL214">
            <v>500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125</v>
          </cell>
          <cell r="CH215">
            <v>250</v>
          </cell>
          <cell r="CI215">
            <v>375</v>
          </cell>
          <cell r="CJ215">
            <v>500</v>
          </cell>
          <cell r="CK215">
            <v>500</v>
          </cell>
          <cell r="CL215">
            <v>500</v>
          </cell>
          <cell r="CM215">
            <v>500</v>
          </cell>
          <cell r="CN215">
            <v>500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row>
        <row r="217">
          <cell r="T217" t="str">
            <v>BUDGET FORECAST</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35898</v>
          </cell>
          <cell r="BY217">
            <v>35905</v>
          </cell>
          <cell r="BZ217">
            <v>35912</v>
          </cell>
          <cell r="CA217">
            <v>35919</v>
          </cell>
          <cell r="CB217">
            <v>35926</v>
          </cell>
          <cell r="CC217">
            <v>35933</v>
          </cell>
          <cell r="CD217">
            <v>35940</v>
          </cell>
          <cell r="CE217">
            <v>35947</v>
          </cell>
          <cell r="CF217">
            <v>35954</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T218" t="str">
            <v>BUDGET FORECAST</v>
          </cell>
          <cell r="V218" t="str">
            <v>PRE PROD</v>
          </cell>
          <cell r="W218">
            <v>30</v>
          </cell>
          <cell r="X218">
            <v>112500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35898</v>
          </cell>
          <cell r="BY218">
            <v>35905</v>
          </cell>
          <cell r="BZ218">
            <v>35912</v>
          </cell>
          <cell r="CA218">
            <v>35919</v>
          </cell>
          <cell r="CB218">
            <v>35926</v>
          </cell>
          <cell r="CC218">
            <v>35933</v>
          </cell>
          <cell r="CD218">
            <v>35940</v>
          </cell>
          <cell r="CE218">
            <v>35947</v>
          </cell>
          <cell r="CF218">
            <v>35954</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V219" t="str">
            <v>PRE PROD</v>
          </cell>
          <cell r="W219">
            <v>30</v>
          </cell>
          <cell r="X219">
            <v>112500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3750</v>
          </cell>
          <cell r="BY219">
            <v>7500</v>
          </cell>
          <cell r="BZ219">
            <v>11250</v>
          </cell>
          <cell r="CA219">
            <v>15000</v>
          </cell>
          <cell r="CB219">
            <v>15000</v>
          </cell>
          <cell r="CC219">
            <v>15000</v>
          </cell>
          <cell r="CD219">
            <v>15000</v>
          </cell>
          <cell r="CE219">
            <v>15000</v>
          </cell>
          <cell r="CF219">
            <v>15000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V220" t="str">
            <v>PRODUCTION</v>
          </cell>
          <cell r="W220">
            <v>150</v>
          </cell>
          <cell r="X220">
            <v>487500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V221" t="str">
            <v>PRODUCTION</v>
          </cell>
          <cell r="W221">
            <v>150</v>
          </cell>
          <cell r="X221">
            <v>487500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V222" t="str">
            <v>INK &amp; PAINT</v>
          </cell>
          <cell r="W222">
            <v>8</v>
          </cell>
          <cell r="X222">
            <v>26000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35961</v>
          </cell>
          <cell r="CH222">
            <v>35968</v>
          </cell>
          <cell r="CI222">
            <v>35975</v>
          </cell>
          <cell r="CJ222">
            <v>35982</v>
          </cell>
          <cell r="CK222">
            <v>35989</v>
          </cell>
          <cell r="CL222">
            <v>35996</v>
          </cell>
          <cell r="CM222">
            <v>36003</v>
          </cell>
          <cell r="CN222">
            <v>36010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V223" t="str">
            <v>INK &amp; PAINT</v>
          </cell>
          <cell r="W223">
            <v>8</v>
          </cell>
          <cell r="X223">
            <v>26000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1000</v>
          </cell>
          <cell r="CH223">
            <v>2000</v>
          </cell>
          <cell r="CI223">
            <v>3000</v>
          </cell>
          <cell r="CJ223">
            <v>4000</v>
          </cell>
          <cell r="CK223">
            <v>4000</v>
          </cell>
          <cell r="CL223">
            <v>4000</v>
          </cell>
          <cell r="CM223">
            <v>4000</v>
          </cell>
          <cell r="CN223">
            <v>4000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row>
        <row r="229">
          <cell r="V229" t="str">
            <v>PROJECTED STREET</v>
          </cell>
          <cell r="X229">
            <v>36122.220141999998</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row>
        <row r="238">
          <cell r="T238" t="str">
            <v>BUDGET FORECAST</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T239" t="str">
            <v>BUDGET FORECAST</v>
          </cell>
          <cell r="V239" t="str">
            <v>PRE PROD</v>
          </cell>
          <cell r="W239">
            <v>30</v>
          </cell>
          <cell r="X239">
            <v>217500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V240" t="str">
            <v>PRE PROD</v>
          </cell>
          <cell r="W240">
            <v>30</v>
          </cell>
          <cell r="X240">
            <v>217500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V241" t="str">
            <v>PRODUCTION</v>
          </cell>
          <cell r="W241">
            <v>150</v>
          </cell>
          <cell r="X241">
            <v>1087500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V242" t="str">
            <v>PRODUCTION</v>
          </cell>
          <cell r="W242">
            <v>150</v>
          </cell>
          <cell r="X242">
            <v>1087500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V243" t="str">
            <v>INK &amp; PAINT</v>
          </cell>
          <cell r="W243">
            <v>8</v>
          </cell>
          <cell r="X243">
            <v>58000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V244" t="str">
            <v>INK &amp; PAINT</v>
          </cell>
          <cell r="W244">
            <v>8</v>
          </cell>
          <cell r="X244">
            <v>58000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row>
        <row r="250">
          <cell r="V250" t="str">
            <v>PROJECTED STREET</v>
          </cell>
          <cell r="X250">
            <v>36184</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125</v>
          </cell>
          <cell r="CS257">
            <v>250</v>
          </cell>
          <cell r="CT257">
            <v>375</v>
          </cell>
          <cell r="CU257">
            <v>500</v>
          </cell>
          <cell r="CV257">
            <v>500</v>
          </cell>
          <cell r="CW257">
            <v>500</v>
          </cell>
          <cell r="CX257">
            <v>500</v>
          </cell>
          <cell r="CY257">
            <v>500</v>
          </cell>
          <cell r="CZ257">
            <v>500</v>
          </cell>
          <cell r="DA257">
            <v>500</v>
          </cell>
          <cell r="DB257">
            <v>500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row>
        <row r="259">
          <cell r="T259" t="str">
            <v>BUDGET FORECAST</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T260" t="str">
            <v>BUDGET FORECAST</v>
          </cell>
          <cell r="V260" t="str">
            <v>PRE PROD</v>
          </cell>
          <cell r="W260">
            <v>30</v>
          </cell>
          <cell r="X260">
            <v>157500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V261" t="str">
            <v>PRE PROD</v>
          </cell>
          <cell r="W261">
            <v>30</v>
          </cell>
          <cell r="X261">
            <v>157500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V262" t="str">
            <v>PRODUCTION</v>
          </cell>
          <cell r="W262">
            <v>150</v>
          </cell>
          <cell r="X262">
            <v>712500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V263" t="str">
            <v>PRODUCTION</v>
          </cell>
          <cell r="W263">
            <v>150</v>
          </cell>
          <cell r="X263">
            <v>712500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V264" t="str">
            <v>INK &amp; PAINT</v>
          </cell>
          <cell r="W264">
            <v>8</v>
          </cell>
          <cell r="X264">
            <v>38000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V265" t="str">
            <v>INK &amp; PAINT</v>
          </cell>
          <cell r="W265">
            <v>8</v>
          </cell>
          <cell r="X265">
            <v>38000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casner@cityofredding.org" TargetMode="External"/><Relationship Id="rId13" Type="http://schemas.openxmlformats.org/officeDocument/2006/relationships/printerSettings" Target="../printerSettings/printerSettings6.bin"/><Relationship Id="rId3" Type="http://schemas.openxmlformats.org/officeDocument/2006/relationships/printerSettings" Target="../printerSettings/printerSettings4.bin"/><Relationship Id="rId7" Type="http://schemas.openxmlformats.org/officeDocument/2006/relationships/hyperlink" Target="mailto:nrossow@cityofredding.org" TargetMode="External"/><Relationship Id="rId12" Type="http://schemas.openxmlformats.org/officeDocument/2006/relationships/hyperlink" Target="mailto:lcasner@cityofredding.org"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lcasner@cityofredding.org" TargetMode="External"/><Relationship Id="rId11" Type="http://schemas.openxmlformats.org/officeDocument/2006/relationships/hyperlink" Target="mailto:nrossow@cityofredding.org" TargetMode="External"/><Relationship Id="rId5" Type="http://schemas.openxmlformats.org/officeDocument/2006/relationships/hyperlink" Target="mailto:nrossow@cityofredding.org" TargetMode="External"/><Relationship Id="rId10" Type="http://schemas.openxmlformats.org/officeDocument/2006/relationships/hyperlink" Target="mailto:lcasner@cityofredding.org" TargetMode="External"/><Relationship Id="rId4" Type="http://schemas.openxmlformats.org/officeDocument/2006/relationships/printerSettings" Target="../printerSettings/printerSettings5.bin"/><Relationship Id="rId9" Type="http://schemas.openxmlformats.org/officeDocument/2006/relationships/hyperlink" Target="mailto:nrossow@cityofredding.org"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heetViews>
  <sheetFormatPr defaultRowHeight="15"/>
  <cols>
    <col min="1" max="1" width="98" style="195" customWidth="1"/>
    <col min="2" max="2" width="14.625" style="195" customWidth="1"/>
    <col min="3" max="4" width="9" style="195"/>
    <col min="5" max="5" width="11.625" style="195" customWidth="1"/>
    <col min="6" max="6" width="9" style="195"/>
    <col min="7" max="7" width="14.125" style="195" bestFit="1" customWidth="1"/>
    <col min="8" max="8" width="15.375" style="195" bestFit="1" customWidth="1"/>
    <col min="9" max="256" width="9" style="195"/>
    <col min="257" max="257" width="93.75" style="195" bestFit="1" customWidth="1"/>
    <col min="258" max="512" width="9" style="195"/>
    <col min="513" max="513" width="93.75" style="195" bestFit="1" customWidth="1"/>
    <col min="514" max="768" width="9" style="195"/>
    <col min="769" max="769" width="93.75" style="195" bestFit="1" customWidth="1"/>
    <col min="770" max="1024" width="9" style="195"/>
    <col min="1025" max="1025" width="93.75" style="195" bestFit="1" customWidth="1"/>
    <col min="1026" max="1280" width="9" style="195"/>
    <col min="1281" max="1281" width="93.75" style="195" bestFit="1" customWidth="1"/>
    <col min="1282" max="1536" width="9" style="195"/>
    <col min="1537" max="1537" width="93.75" style="195" bestFit="1" customWidth="1"/>
    <col min="1538" max="1792" width="9" style="195"/>
    <col min="1793" max="1793" width="93.75" style="195" bestFit="1" customWidth="1"/>
    <col min="1794" max="2048" width="9" style="195"/>
    <col min="2049" max="2049" width="93.75" style="195" bestFit="1" customWidth="1"/>
    <col min="2050" max="2304" width="9" style="195"/>
    <col min="2305" max="2305" width="93.75" style="195" bestFit="1" customWidth="1"/>
    <col min="2306" max="2560" width="9" style="195"/>
    <col min="2561" max="2561" width="93.75" style="195" bestFit="1" customWidth="1"/>
    <col min="2562" max="2816" width="9" style="195"/>
    <col min="2817" max="2817" width="93.75" style="195" bestFit="1" customWidth="1"/>
    <col min="2818" max="3072" width="9" style="195"/>
    <col min="3073" max="3073" width="93.75" style="195" bestFit="1" customWidth="1"/>
    <col min="3074" max="3328" width="9" style="195"/>
    <col min="3329" max="3329" width="93.75" style="195" bestFit="1" customWidth="1"/>
    <col min="3330" max="3584" width="9" style="195"/>
    <col min="3585" max="3585" width="93.75" style="195" bestFit="1" customWidth="1"/>
    <col min="3586" max="3840" width="9" style="195"/>
    <col min="3841" max="3841" width="93.75" style="195" bestFit="1" customWidth="1"/>
    <col min="3842" max="4096" width="9" style="195"/>
    <col min="4097" max="4097" width="93.75" style="195" bestFit="1" customWidth="1"/>
    <col min="4098" max="4352" width="9" style="195"/>
    <col min="4353" max="4353" width="93.75" style="195" bestFit="1" customWidth="1"/>
    <col min="4354" max="4608" width="9" style="195"/>
    <col min="4609" max="4609" width="93.75" style="195" bestFit="1" customWidth="1"/>
    <col min="4610" max="4864" width="9" style="195"/>
    <col min="4865" max="4865" width="93.75" style="195" bestFit="1" customWidth="1"/>
    <col min="4866" max="5120" width="9" style="195"/>
    <col min="5121" max="5121" width="93.75" style="195" bestFit="1" customWidth="1"/>
    <col min="5122" max="5376" width="9" style="195"/>
    <col min="5377" max="5377" width="93.75" style="195" bestFit="1" customWidth="1"/>
    <col min="5378" max="5632" width="9" style="195"/>
    <col min="5633" max="5633" width="93.75" style="195" bestFit="1" customWidth="1"/>
    <col min="5634" max="5888" width="9" style="195"/>
    <col min="5889" max="5889" width="93.75" style="195" bestFit="1" customWidth="1"/>
    <col min="5890" max="6144" width="9" style="195"/>
    <col min="6145" max="6145" width="93.75" style="195" bestFit="1" customWidth="1"/>
    <col min="6146" max="6400" width="9" style="195"/>
    <col min="6401" max="6401" width="93.75" style="195" bestFit="1" customWidth="1"/>
    <col min="6402" max="6656" width="9" style="195"/>
    <col min="6657" max="6657" width="93.75" style="195" bestFit="1" customWidth="1"/>
    <col min="6658" max="6912" width="9" style="195"/>
    <col min="6913" max="6913" width="93.75" style="195" bestFit="1" customWidth="1"/>
    <col min="6914" max="7168" width="9" style="195"/>
    <col min="7169" max="7169" width="93.75" style="195" bestFit="1" customWidth="1"/>
    <col min="7170" max="7424" width="9" style="195"/>
    <col min="7425" max="7425" width="93.75" style="195" bestFit="1" customWidth="1"/>
    <col min="7426" max="7680" width="9" style="195"/>
    <col min="7681" max="7681" width="93.75" style="195" bestFit="1" customWidth="1"/>
    <col min="7682" max="7936" width="9" style="195"/>
    <col min="7937" max="7937" width="93.75" style="195" bestFit="1" customWidth="1"/>
    <col min="7938" max="8192" width="9" style="195"/>
    <col min="8193" max="8193" width="93.75" style="195" bestFit="1" customWidth="1"/>
    <col min="8194" max="8448" width="9" style="195"/>
    <col min="8449" max="8449" width="93.75" style="195" bestFit="1" customWidth="1"/>
    <col min="8450" max="8704" width="9" style="195"/>
    <col min="8705" max="8705" width="93.75" style="195" bestFit="1" customWidth="1"/>
    <col min="8706" max="8960" width="9" style="195"/>
    <col min="8961" max="8961" width="93.75" style="195" bestFit="1" customWidth="1"/>
    <col min="8962" max="9216" width="9" style="195"/>
    <col min="9217" max="9217" width="93.75" style="195" bestFit="1" customWidth="1"/>
    <col min="9218" max="9472" width="9" style="195"/>
    <col min="9473" max="9473" width="93.75" style="195" bestFit="1" customWidth="1"/>
    <col min="9474" max="9728" width="9" style="195"/>
    <col min="9729" max="9729" width="93.75" style="195" bestFit="1" customWidth="1"/>
    <col min="9730" max="9984" width="9" style="195"/>
    <col min="9985" max="9985" width="93.75" style="195" bestFit="1" customWidth="1"/>
    <col min="9986" max="10240" width="9" style="195"/>
    <col min="10241" max="10241" width="93.75" style="195" bestFit="1" customWidth="1"/>
    <col min="10242" max="10496" width="9" style="195"/>
    <col min="10497" max="10497" width="93.75" style="195" bestFit="1" customWidth="1"/>
    <col min="10498" max="10752" width="9" style="195"/>
    <col min="10753" max="10753" width="93.75" style="195" bestFit="1" customWidth="1"/>
    <col min="10754" max="11008" width="9" style="195"/>
    <col min="11009" max="11009" width="93.75" style="195" bestFit="1" customWidth="1"/>
    <col min="11010" max="11264" width="9" style="195"/>
    <col min="11265" max="11265" width="93.75" style="195" bestFit="1" customWidth="1"/>
    <col min="11266" max="11520" width="9" style="195"/>
    <col min="11521" max="11521" width="93.75" style="195" bestFit="1" customWidth="1"/>
    <col min="11522" max="11776" width="9" style="195"/>
    <col min="11777" max="11777" width="93.75" style="195" bestFit="1" customWidth="1"/>
    <col min="11778" max="12032" width="9" style="195"/>
    <col min="12033" max="12033" width="93.75" style="195" bestFit="1" customWidth="1"/>
    <col min="12034" max="12288" width="9" style="195"/>
    <col min="12289" max="12289" width="93.75" style="195" bestFit="1" customWidth="1"/>
    <col min="12290" max="12544" width="9" style="195"/>
    <col min="12545" max="12545" width="93.75" style="195" bestFit="1" customWidth="1"/>
    <col min="12546" max="12800" width="9" style="195"/>
    <col min="12801" max="12801" width="93.75" style="195" bestFit="1" customWidth="1"/>
    <col min="12802" max="13056" width="9" style="195"/>
    <col min="13057" max="13057" width="93.75" style="195" bestFit="1" customWidth="1"/>
    <col min="13058" max="13312" width="9" style="195"/>
    <col min="13313" max="13313" width="93.75" style="195" bestFit="1" customWidth="1"/>
    <col min="13314" max="13568" width="9" style="195"/>
    <col min="13569" max="13569" width="93.75" style="195" bestFit="1" customWidth="1"/>
    <col min="13570" max="13824" width="9" style="195"/>
    <col min="13825" max="13825" width="93.75" style="195" bestFit="1" customWidth="1"/>
    <col min="13826" max="14080" width="9" style="195"/>
    <col min="14081" max="14081" width="93.75" style="195" bestFit="1" customWidth="1"/>
    <col min="14082" max="14336" width="9" style="195"/>
    <col min="14337" max="14337" width="93.75" style="195" bestFit="1" customWidth="1"/>
    <col min="14338" max="14592" width="9" style="195"/>
    <col min="14593" max="14593" width="93.75" style="195" bestFit="1" customWidth="1"/>
    <col min="14594" max="14848" width="9" style="195"/>
    <col min="14849" max="14849" width="93.75" style="195" bestFit="1" customWidth="1"/>
    <col min="14850" max="15104" width="9" style="195"/>
    <col min="15105" max="15105" width="93.75" style="195" bestFit="1" customWidth="1"/>
    <col min="15106" max="15360" width="9" style="195"/>
    <col min="15361" max="15361" width="93.75" style="195" bestFit="1" customWidth="1"/>
    <col min="15362" max="15616" width="9" style="195"/>
    <col min="15617" max="15617" width="93.75" style="195" bestFit="1" customWidth="1"/>
    <col min="15618" max="15872" width="9" style="195"/>
    <col min="15873" max="15873" width="93.75" style="195" bestFit="1" customWidth="1"/>
    <col min="15874" max="16128" width="9" style="195"/>
    <col min="16129" max="16129" width="93.75" style="195" bestFit="1" customWidth="1"/>
    <col min="16130" max="16384" width="9" style="195"/>
  </cols>
  <sheetData>
    <row r="1" spans="1:1" ht="87" customHeight="1">
      <c r="A1" s="194" t="s">
        <v>306</v>
      </c>
    </row>
    <row r="2" spans="1:1" ht="29.25" customHeight="1">
      <c r="A2" s="196"/>
    </row>
    <row r="3" spans="1:1" ht="10.5" customHeight="1"/>
    <row r="4" spans="1:1" ht="11.25" customHeight="1"/>
    <row r="8" spans="1:1">
      <c r="A8" s="197"/>
    </row>
    <row r="11" spans="1:1" ht="30.75" customHeight="1"/>
    <row r="12" spans="1:1" ht="19.5" customHeight="1">
      <c r="A12" s="203" t="s">
        <v>150</v>
      </c>
    </row>
    <row r="13" spans="1:1" ht="58.5" customHeight="1">
      <c r="A13" s="198" t="s">
        <v>249</v>
      </c>
    </row>
    <row r="14" spans="1:1" ht="45.75">
      <c r="A14" s="199" t="s">
        <v>170</v>
      </c>
    </row>
    <row r="15" spans="1:1" ht="51" customHeight="1">
      <c r="A15" s="198" t="s">
        <v>250</v>
      </c>
    </row>
    <row r="16" spans="1:1" ht="65.25" customHeight="1">
      <c r="A16" s="199" t="s">
        <v>258</v>
      </c>
    </row>
    <row r="17" spans="1:1" ht="45" customHeight="1">
      <c r="A17" s="199" t="s">
        <v>251</v>
      </c>
    </row>
  </sheetData>
  <printOptions horizontalCentered="1"/>
  <pageMargins left="0.75" right="0.75" top="1" bottom="1" header="0.5" footer="0.5"/>
  <pageSetup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4"/>
  <sheetViews>
    <sheetView tabSelected="1"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C17" sqref="C17"/>
    </sheetView>
  </sheetViews>
  <sheetFormatPr defaultColWidth="9" defaultRowHeight="12.75"/>
  <cols>
    <col min="1" max="1" width="36.625" style="11" customWidth="1"/>
    <col min="2" max="6" width="23.625" style="11" customWidth="1"/>
    <col min="7" max="16384" width="9" style="11"/>
  </cols>
  <sheetData>
    <row r="1" spans="1:6" ht="15.75">
      <c r="A1" s="15" t="s">
        <v>20</v>
      </c>
      <c r="B1" s="96"/>
      <c r="C1" s="96"/>
      <c r="D1" s="96"/>
      <c r="E1" s="96"/>
      <c r="F1" s="96"/>
    </row>
    <row r="2" spans="1:6" ht="15.75">
      <c r="A2" s="15" t="s">
        <v>21</v>
      </c>
      <c r="B2" s="97"/>
      <c r="C2" s="96"/>
      <c r="D2" s="96"/>
      <c r="E2" s="96"/>
      <c r="F2" s="96"/>
    </row>
    <row r="3" spans="1:6" ht="15.75">
      <c r="A3" s="92" t="s">
        <v>252</v>
      </c>
      <c r="B3" s="97"/>
      <c r="C3" s="96"/>
      <c r="D3" s="96"/>
      <c r="E3" s="96"/>
      <c r="F3" s="96"/>
    </row>
    <row r="4" spans="1:6" ht="15.75">
      <c r="A4" s="98" t="s">
        <v>151</v>
      </c>
      <c r="B4" s="97"/>
      <c r="C4" s="96"/>
      <c r="D4" s="96"/>
      <c r="E4" s="96"/>
      <c r="F4" s="96"/>
    </row>
    <row r="5" spans="1:6">
      <c r="A5" s="201" t="s">
        <v>174</v>
      </c>
      <c r="B5" s="97"/>
      <c r="C5" s="96"/>
      <c r="D5" s="96"/>
      <c r="E5" s="96"/>
      <c r="F5" s="96"/>
    </row>
    <row r="6" spans="1:6">
      <c r="A6" s="99"/>
      <c r="B6" s="97"/>
      <c r="C6" s="96"/>
      <c r="D6" s="96"/>
      <c r="E6" s="96"/>
      <c r="F6" s="96"/>
    </row>
    <row r="7" spans="1:6">
      <c r="A7" s="97" t="s">
        <v>152</v>
      </c>
      <c r="B7" s="100" t="s">
        <v>429</v>
      </c>
      <c r="C7" s="96"/>
      <c r="D7" s="96"/>
      <c r="E7" s="96"/>
      <c r="F7" s="96"/>
    </row>
    <row r="8" spans="1:6">
      <c r="A8" s="97" t="s">
        <v>11</v>
      </c>
      <c r="B8" s="108" t="s">
        <v>430</v>
      </c>
      <c r="C8" s="96"/>
      <c r="D8" s="96"/>
      <c r="E8" s="96"/>
      <c r="F8" s="96"/>
    </row>
    <row r="9" spans="1:6" ht="25.5">
      <c r="A9" s="109" t="s">
        <v>167</v>
      </c>
      <c r="B9" s="100" t="s">
        <v>442</v>
      </c>
      <c r="C9" s="96"/>
      <c r="D9" s="96"/>
      <c r="E9" s="96"/>
      <c r="F9" s="96"/>
    </row>
    <row r="10" spans="1:6">
      <c r="A10" s="97"/>
      <c r="B10" s="99"/>
      <c r="C10" s="96"/>
      <c r="D10" s="96"/>
      <c r="E10" s="96"/>
      <c r="F10" s="96"/>
    </row>
    <row r="11" spans="1:6">
      <c r="A11" s="97"/>
      <c r="B11" s="97"/>
      <c r="C11" s="96"/>
      <c r="D11" s="96"/>
      <c r="E11" s="96"/>
      <c r="F11" s="96"/>
    </row>
    <row r="12" spans="1:6" s="14" customFormat="1">
      <c r="A12" s="97" t="s">
        <v>254</v>
      </c>
      <c r="B12" s="101" t="s">
        <v>166</v>
      </c>
      <c r="C12" s="102" t="s">
        <v>45</v>
      </c>
      <c r="D12" s="102" t="s">
        <v>46</v>
      </c>
      <c r="E12" s="102" t="s">
        <v>47</v>
      </c>
      <c r="F12" s="103" t="s">
        <v>10</v>
      </c>
    </row>
    <row r="13" spans="1:6">
      <c r="A13" s="99" t="s">
        <v>3</v>
      </c>
      <c r="B13" s="100" t="s">
        <v>431</v>
      </c>
      <c r="C13" s="100" t="s">
        <v>431</v>
      </c>
      <c r="D13" s="100" t="s">
        <v>431</v>
      </c>
      <c r="E13" s="100" t="s">
        <v>431</v>
      </c>
      <c r="F13" s="100"/>
    </row>
    <row r="14" spans="1:6">
      <c r="A14" s="99" t="s">
        <v>2</v>
      </c>
      <c r="B14" s="100" t="s">
        <v>432</v>
      </c>
      <c r="C14" s="100" t="s">
        <v>432</v>
      </c>
      <c r="D14" s="100" t="s">
        <v>432</v>
      </c>
      <c r="E14" s="100" t="s">
        <v>432</v>
      </c>
      <c r="F14" s="100"/>
    </row>
    <row r="15" spans="1:6">
      <c r="A15" s="99" t="s">
        <v>17</v>
      </c>
      <c r="B15" s="359" t="s">
        <v>433</v>
      </c>
      <c r="C15" s="359" t="s">
        <v>433</v>
      </c>
      <c r="D15" s="359" t="s">
        <v>433</v>
      </c>
      <c r="E15" s="359" t="s">
        <v>433</v>
      </c>
      <c r="F15" s="104"/>
    </row>
    <row r="16" spans="1:6">
      <c r="A16" s="99" t="s">
        <v>4</v>
      </c>
      <c r="B16" s="100" t="s">
        <v>434</v>
      </c>
      <c r="C16" s="100" t="s">
        <v>434</v>
      </c>
      <c r="D16" s="100" t="s">
        <v>434</v>
      </c>
      <c r="E16" s="100" t="s">
        <v>434</v>
      </c>
      <c r="F16" s="100"/>
    </row>
    <row r="17" spans="1:6">
      <c r="A17" s="99" t="s">
        <v>5</v>
      </c>
      <c r="B17" s="100" t="s">
        <v>435</v>
      </c>
      <c r="C17" s="100" t="s">
        <v>435</v>
      </c>
      <c r="D17" s="100" t="s">
        <v>435</v>
      </c>
      <c r="E17" s="100" t="s">
        <v>435</v>
      </c>
      <c r="F17" s="100"/>
    </row>
    <row r="18" spans="1:6">
      <c r="A18" s="99" t="s">
        <v>6</v>
      </c>
      <c r="B18" s="100"/>
      <c r="C18" s="100"/>
      <c r="D18" s="100"/>
      <c r="E18" s="100"/>
      <c r="F18" s="100"/>
    </row>
    <row r="19" spans="1:6">
      <c r="A19" s="99" t="s">
        <v>7</v>
      </c>
      <c r="B19" s="100" t="s">
        <v>436</v>
      </c>
      <c r="C19" s="100" t="s">
        <v>436</v>
      </c>
      <c r="D19" s="100" t="s">
        <v>436</v>
      </c>
      <c r="E19" s="100" t="s">
        <v>436</v>
      </c>
      <c r="F19" s="100"/>
    </row>
    <row r="20" spans="1:6">
      <c r="A20" s="99" t="s">
        <v>8</v>
      </c>
      <c r="B20" s="100" t="s">
        <v>14</v>
      </c>
      <c r="C20" s="100" t="s">
        <v>14</v>
      </c>
      <c r="D20" s="100" t="s">
        <v>14</v>
      </c>
      <c r="E20" s="100" t="s">
        <v>14</v>
      </c>
      <c r="F20" s="100"/>
    </row>
    <row r="21" spans="1:6">
      <c r="A21" s="99" t="s">
        <v>9</v>
      </c>
      <c r="B21" s="100">
        <v>96002</v>
      </c>
      <c r="C21" s="100">
        <v>96002</v>
      </c>
      <c r="D21" s="100">
        <v>96002</v>
      </c>
      <c r="E21" s="100">
        <v>96002</v>
      </c>
      <c r="F21" s="100"/>
    </row>
    <row r="22" spans="1:6">
      <c r="A22" s="99" t="s">
        <v>12</v>
      </c>
      <c r="B22" s="105">
        <v>45182</v>
      </c>
      <c r="C22" s="105">
        <v>45182</v>
      </c>
      <c r="D22" s="105">
        <v>45182</v>
      </c>
      <c r="E22" s="105">
        <v>45182</v>
      </c>
      <c r="F22" s="105"/>
    </row>
    <row r="23" spans="1:6">
      <c r="A23" s="99" t="s">
        <v>168</v>
      </c>
      <c r="B23" s="105"/>
      <c r="C23" s="105"/>
      <c r="D23" s="105"/>
      <c r="E23" s="105"/>
      <c r="F23" s="105"/>
    </row>
    <row r="24" spans="1:6">
      <c r="A24" s="99"/>
      <c r="B24" s="106"/>
      <c r="C24" s="106"/>
      <c r="D24" s="106"/>
      <c r="E24" s="106"/>
      <c r="F24" s="106"/>
    </row>
    <row r="25" spans="1:6" ht="25.5">
      <c r="A25" s="97" t="s">
        <v>253</v>
      </c>
      <c r="B25" s="99"/>
      <c r="C25" s="99"/>
      <c r="D25" s="99"/>
      <c r="E25" s="99"/>
      <c r="F25" s="99"/>
    </row>
    <row r="26" spans="1:6">
      <c r="A26" s="99" t="s">
        <v>3</v>
      </c>
      <c r="B26" s="100" t="s">
        <v>430</v>
      </c>
      <c r="C26" s="100" t="s">
        <v>430</v>
      </c>
      <c r="D26" s="100" t="s">
        <v>430</v>
      </c>
      <c r="E26" s="100" t="s">
        <v>430</v>
      </c>
      <c r="F26" s="100"/>
    </row>
    <row r="27" spans="1:6">
      <c r="A27" s="99" t="s">
        <v>2</v>
      </c>
      <c r="B27" s="100" t="s">
        <v>437</v>
      </c>
      <c r="C27" s="100" t="s">
        <v>437</v>
      </c>
      <c r="D27" s="100" t="s">
        <v>437</v>
      </c>
      <c r="E27" s="100" t="s">
        <v>437</v>
      </c>
      <c r="F27" s="100"/>
    </row>
    <row r="28" spans="1:6">
      <c r="A28" s="99" t="s">
        <v>17</v>
      </c>
      <c r="B28" s="359" t="s">
        <v>438</v>
      </c>
      <c r="C28" s="359" t="s">
        <v>438</v>
      </c>
      <c r="D28" s="359" t="s">
        <v>438</v>
      </c>
      <c r="E28" s="359" t="s">
        <v>438</v>
      </c>
      <c r="F28" s="104"/>
    </row>
    <row r="29" spans="1:6">
      <c r="A29" s="99" t="s">
        <v>4</v>
      </c>
      <c r="B29" s="100" t="s">
        <v>439</v>
      </c>
      <c r="C29" s="100" t="s">
        <v>439</v>
      </c>
      <c r="D29" s="100" t="s">
        <v>439</v>
      </c>
      <c r="E29" s="100" t="s">
        <v>439</v>
      </c>
      <c r="F29" s="100"/>
    </row>
    <row r="30" spans="1:6">
      <c r="A30" s="99" t="s">
        <v>5</v>
      </c>
      <c r="B30" s="100" t="s">
        <v>435</v>
      </c>
      <c r="C30" s="100" t="s">
        <v>435</v>
      </c>
      <c r="D30" s="100" t="s">
        <v>435</v>
      </c>
      <c r="E30" s="100" t="s">
        <v>435</v>
      </c>
      <c r="F30" s="100"/>
    </row>
    <row r="31" spans="1:6">
      <c r="A31" s="99" t="s">
        <v>6</v>
      </c>
      <c r="B31" s="100"/>
      <c r="C31" s="100"/>
      <c r="D31" s="100"/>
      <c r="E31" s="100"/>
      <c r="F31" s="100"/>
    </row>
    <row r="32" spans="1:6">
      <c r="A32" s="99" t="s">
        <v>7</v>
      </c>
      <c r="B32" s="100" t="s">
        <v>436</v>
      </c>
      <c r="C32" s="100" t="s">
        <v>436</v>
      </c>
      <c r="D32" s="100" t="s">
        <v>436</v>
      </c>
      <c r="E32" s="100" t="s">
        <v>436</v>
      </c>
      <c r="F32" s="100"/>
    </row>
    <row r="33" spans="1:6">
      <c r="A33" s="99" t="s">
        <v>8</v>
      </c>
      <c r="B33" s="100" t="s">
        <v>14</v>
      </c>
      <c r="C33" s="100" t="s">
        <v>14</v>
      </c>
      <c r="D33" s="100" t="s">
        <v>14</v>
      </c>
      <c r="E33" s="100" t="s">
        <v>14</v>
      </c>
      <c r="F33" s="100"/>
    </row>
    <row r="34" spans="1:6">
      <c r="A34" s="99" t="s">
        <v>9</v>
      </c>
      <c r="B34" s="100">
        <v>96002</v>
      </c>
      <c r="C34" s="100">
        <v>96002</v>
      </c>
      <c r="D34" s="100">
        <v>96002</v>
      </c>
      <c r="E34" s="100">
        <v>96002</v>
      </c>
      <c r="F34" s="100"/>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hyperlinks>
    <hyperlink ref="B15" r:id="rId5"/>
    <hyperlink ref="B28" r:id="rId6"/>
    <hyperlink ref="C15" r:id="rId7"/>
    <hyperlink ref="C28" r:id="rId8"/>
    <hyperlink ref="D15" r:id="rId9"/>
    <hyperlink ref="D28" r:id="rId10"/>
    <hyperlink ref="E15" r:id="rId11"/>
    <hyperlink ref="E28" r:id="rId12"/>
  </hyperlinks>
  <pageMargins left="0.25" right="0.25" top="0.75" bottom="0.75" header="0.3" footer="0.3"/>
  <pageSetup scale="80" pageOrder="overThenDown"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Z133"/>
  <sheetViews>
    <sheetView showGridLines="0" view="pageBreakPreview" topLeftCell="A58" zoomScale="80" zoomScaleNormal="100" zoomScaleSheetLayoutView="80" workbookViewId="0">
      <selection activeCell="E111" sqref="E111"/>
    </sheetView>
  </sheetViews>
  <sheetFormatPr defaultColWidth="9" defaultRowHeight="15.75"/>
  <cols>
    <col min="1" max="1" width="9" style="1"/>
    <col min="2" max="2" width="64.75" style="7" customWidth="1"/>
    <col min="3" max="3" width="16.875" style="7" customWidth="1"/>
    <col min="4" max="4" width="15.125" style="7" customWidth="1"/>
    <col min="5" max="6" width="9.75" style="7" customWidth="1"/>
    <col min="7" max="15" width="9.75" style="3" customWidth="1"/>
    <col min="16" max="26" width="9.75" style="1" customWidth="1"/>
    <col min="27" max="131" width="7.125" style="1" customWidth="1"/>
    <col min="132" max="16384" width="9" style="1"/>
  </cols>
  <sheetData>
    <row r="1" spans="1:26">
      <c r="B1" s="15" t="s">
        <v>20</v>
      </c>
      <c r="C1" s="15"/>
      <c r="O1" s="1"/>
    </row>
    <row r="2" spans="1:26">
      <c r="B2" s="15" t="s">
        <v>21</v>
      </c>
      <c r="C2" s="15"/>
      <c r="O2" s="1"/>
    </row>
    <row r="3" spans="1:26" s="2" customFormat="1">
      <c r="B3" s="92" t="s">
        <v>252</v>
      </c>
      <c r="C3" s="16"/>
      <c r="D3" s="13"/>
      <c r="E3" s="13"/>
      <c r="F3" s="13"/>
    </row>
    <row r="4" spans="1:26" s="2" customFormat="1">
      <c r="B4" s="20" t="s">
        <v>173</v>
      </c>
      <c r="C4" s="16"/>
      <c r="D4" s="12"/>
      <c r="E4" s="12"/>
      <c r="F4" s="12"/>
    </row>
    <row r="5" spans="1:26" s="2" customFormat="1">
      <c r="B5" s="201" t="s">
        <v>175</v>
      </c>
      <c r="C5" s="16"/>
      <c r="D5" s="12"/>
      <c r="E5" s="12"/>
      <c r="F5" s="12"/>
    </row>
    <row r="6" spans="1:26" s="2" customFormat="1">
      <c r="B6" s="110"/>
      <c r="C6" s="110"/>
      <c r="D6" s="12"/>
      <c r="E6" s="12"/>
      <c r="F6" s="12"/>
    </row>
    <row r="7" spans="1:26" s="2" customFormat="1" ht="15.75" customHeight="1">
      <c r="B7" s="21" t="s">
        <v>89</v>
      </c>
      <c r="C7" s="7"/>
      <c r="D7" s="7"/>
      <c r="E7" s="7"/>
      <c r="F7" s="7"/>
      <c r="G7" s="8"/>
      <c r="I7" s="4"/>
      <c r="J7" s="4"/>
      <c r="K7" s="4"/>
      <c r="L7" s="4"/>
      <c r="M7" s="4"/>
      <c r="N7" s="4"/>
      <c r="O7" s="4"/>
    </row>
    <row r="8" spans="1:26" s="2" customFormat="1">
      <c r="B8" s="15"/>
      <c r="C8" s="9"/>
      <c r="D8" s="15"/>
      <c r="E8" s="15"/>
      <c r="F8" s="15"/>
      <c r="G8" s="41"/>
      <c r="H8" s="42" t="s">
        <v>1</v>
      </c>
      <c r="I8" s="182"/>
      <c r="J8" s="183"/>
      <c r="K8" s="43"/>
      <c r="L8" s="43"/>
      <c r="M8" s="44"/>
      <c r="N8" s="44"/>
      <c r="O8" s="44"/>
      <c r="P8" s="45"/>
      <c r="Q8" s="45"/>
      <c r="R8" s="45"/>
    </row>
    <row r="9" spans="1:26" s="2" customFormat="1">
      <c r="B9" s="9"/>
      <c r="C9" s="9"/>
      <c r="D9" s="15"/>
      <c r="E9" s="15"/>
      <c r="F9" s="95" t="s">
        <v>43</v>
      </c>
      <c r="H9" s="48" t="s">
        <v>24</v>
      </c>
      <c r="I9" s="47"/>
      <c r="K9" s="44"/>
      <c r="L9" s="44"/>
      <c r="M9" s="44"/>
      <c r="N9" s="44"/>
      <c r="O9" s="44"/>
      <c r="P9" s="45"/>
      <c r="Q9" s="45"/>
      <c r="R9" s="45"/>
    </row>
    <row r="10" spans="1:26" s="5" customFormat="1" ht="18.75">
      <c r="B10" s="204" t="s">
        <v>44</v>
      </c>
      <c r="C10" s="17"/>
      <c r="D10" s="17"/>
      <c r="E10" s="49" t="s">
        <v>15</v>
      </c>
      <c r="F10" s="49" t="s">
        <v>16</v>
      </c>
      <c r="G10" s="49" t="s">
        <v>18</v>
      </c>
      <c r="H10" s="49" t="s">
        <v>19</v>
      </c>
      <c r="I10" s="49" t="s">
        <v>22</v>
      </c>
      <c r="J10" s="49" t="s">
        <v>23</v>
      </c>
      <c r="K10" s="49" t="s">
        <v>25</v>
      </c>
      <c r="L10" s="49" t="s">
        <v>26</v>
      </c>
      <c r="M10" s="49" t="s">
        <v>27</v>
      </c>
      <c r="N10" s="49" t="s">
        <v>28</v>
      </c>
      <c r="O10" s="254" t="s">
        <v>362</v>
      </c>
      <c r="P10" s="254" t="s">
        <v>363</v>
      </c>
      <c r="Q10" s="254" t="s">
        <v>364</v>
      </c>
      <c r="R10" s="254" t="s">
        <v>365</v>
      </c>
      <c r="S10" s="254" t="s">
        <v>366</v>
      </c>
      <c r="T10" s="254" t="s">
        <v>367</v>
      </c>
      <c r="U10" s="254" t="s">
        <v>368</v>
      </c>
      <c r="V10" s="254" t="s">
        <v>369</v>
      </c>
      <c r="W10" s="254" t="s">
        <v>370</v>
      </c>
      <c r="X10" s="254" t="s">
        <v>371</v>
      </c>
      <c r="Y10" s="254" t="s">
        <v>372</v>
      </c>
      <c r="Z10" s="254" t="s">
        <v>373</v>
      </c>
    </row>
    <row r="11" spans="1:26">
      <c r="A11" s="16">
        <v>1</v>
      </c>
      <c r="B11" s="15" t="s">
        <v>97</v>
      </c>
      <c r="C11" s="15"/>
      <c r="D11" s="50"/>
      <c r="E11" s="319"/>
      <c r="F11" s="319">
        <v>239.1</v>
      </c>
      <c r="G11" s="315">
        <v>224.31102389203895</v>
      </c>
      <c r="H11" s="315">
        <v>223.92763204412174</v>
      </c>
      <c r="I11" s="315">
        <v>223.71352837143624</v>
      </c>
      <c r="J11" s="315">
        <v>223.77055792960999</v>
      </c>
      <c r="K11" s="316">
        <v>224.17039684990931</v>
      </c>
      <c r="L11" s="316">
        <v>224.78521533774304</v>
      </c>
      <c r="M11" s="316">
        <v>225.55101788224204</v>
      </c>
      <c r="N11" s="316">
        <v>226.62693215596124</v>
      </c>
      <c r="O11" s="316">
        <v>227.87642341846131</v>
      </c>
      <c r="P11" s="316">
        <v>228.99904732176986</v>
      </c>
      <c r="Q11" s="316">
        <v>230.35566295992882</v>
      </c>
      <c r="R11" s="316">
        <v>232.27891906754439</v>
      </c>
      <c r="S11" s="316">
        <v>235.04316117296256</v>
      </c>
      <c r="T11" s="316">
        <v>237.99899634492493</v>
      </c>
      <c r="U11" s="316">
        <v>241.07345923596552</v>
      </c>
      <c r="V11" s="316">
        <v>244.23322370212045</v>
      </c>
      <c r="W11" s="316">
        <v>247.47621415214707</v>
      </c>
      <c r="X11" s="316">
        <v>250.50513956427514</v>
      </c>
      <c r="Y11" s="316">
        <v>254.07775282707686</v>
      </c>
      <c r="Z11" s="316">
        <v>257.53450716821385</v>
      </c>
    </row>
    <row r="12" spans="1:26">
      <c r="A12" s="16">
        <v>2</v>
      </c>
      <c r="B12" s="15" t="s">
        <v>29</v>
      </c>
      <c r="C12" s="362" t="s">
        <v>403</v>
      </c>
      <c r="D12" s="363"/>
      <c r="E12" s="319">
        <v>15.358053</v>
      </c>
      <c r="F12" s="319">
        <v>18.076160272727272</v>
      </c>
      <c r="G12" s="315">
        <v>21.126160272727272</v>
      </c>
      <c r="H12" s="315">
        <v>22.376160272727272</v>
      </c>
      <c r="I12" s="315">
        <v>23.336360272727273</v>
      </c>
      <c r="J12" s="315">
        <v>24.179360272727273</v>
      </c>
      <c r="K12" s="316">
        <v>25.013960272727271</v>
      </c>
      <c r="L12" s="316">
        <v>25.823360272727275</v>
      </c>
      <c r="M12" s="316">
        <v>26.624360272727273</v>
      </c>
      <c r="N12" s="316">
        <v>27.416960272727273</v>
      </c>
      <c r="O12" s="316">
        <v>28.184360272727275</v>
      </c>
      <c r="P12" s="316">
        <v>28.943360272727272</v>
      </c>
      <c r="Q12" s="316">
        <v>29.681360272727275</v>
      </c>
      <c r="R12" s="316">
        <v>30.410960272727273</v>
      </c>
      <c r="S12" s="316">
        <v>31.127960272727272</v>
      </c>
      <c r="T12" s="316">
        <v>31.832360272727275</v>
      </c>
      <c r="U12" s="316">
        <v>32.528360272727276</v>
      </c>
      <c r="V12" s="316">
        <v>33.207560272727271</v>
      </c>
      <c r="W12" s="316">
        <v>33.878360272727271</v>
      </c>
      <c r="X12" s="316">
        <v>34.536560272727272</v>
      </c>
      <c r="Y12" s="316">
        <v>35.182160272727266</v>
      </c>
      <c r="Z12" s="316">
        <v>35.819360272727266</v>
      </c>
    </row>
    <row r="13" spans="1:26">
      <c r="A13" s="16" t="s">
        <v>101</v>
      </c>
      <c r="B13" s="15" t="s">
        <v>380</v>
      </c>
      <c r="C13" s="364"/>
      <c r="D13" s="365"/>
      <c r="E13" s="319"/>
      <c r="F13" s="319"/>
      <c r="G13" s="315"/>
      <c r="H13" s="315"/>
      <c r="I13" s="315"/>
      <c r="J13" s="315"/>
      <c r="K13" s="316"/>
      <c r="L13" s="316"/>
      <c r="M13" s="316"/>
      <c r="N13" s="316"/>
      <c r="O13" s="316"/>
      <c r="P13" s="316"/>
      <c r="Q13" s="316"/>
      <c r="R13" s="316"/>
      <c r="S13" s="316"/>
      <c r="T13" s="316"/>
      <c r="U13" s="316"/>
      <c r="V13" s="316"/>
      <c r="W13" s="316"/>
      <c r="X13" s="316"/>
      <c r="Y13" s="316"/>
      <c r="Z13" s="316"/>
    </row>
    <row r="14" spans="1:26">
      <c r="A14" s="16">
        <v>3</v>
      </c>
      <c r="B14" s="15" t="s">
        <v>255</v>
      </c>
      <c r="C14" s="364"/>
      <c r="D14" s="365"/>
      <c r="E14" s="319"/>
      <c r="F14" s="319"/>
      <c r="G14" s="315"/>
      <c r="H14" s="315"/>
      <c r="I14" s="315"/>
      <c r="J14" s="315"/>
      <c r="K14" s="316"/>
      <c r="L14" s="316"/>
      <c r="M14" s="316"/>
      <c r="N14" s="316"/>
      <c r="O14" s="316"/>
      <c r="P14" s="316"/>
      <c r="Q14" s="316"/>
      <c r="R14" s="316"/>
      <c r="S14" s="316"/>
      <c r="T14" s="316"/>
      <c r="U14" s="316"/>
      <c r="V14" s="316"/>
      <c r="W14" s="316"/>
      <c r="X14" s="316"/>
      <c r="Y14" s="316"/>
      <c r="Z14" s="316"/>
    </row>
    <row r="15" spans="1:26">
      <c r="A15" s="16">
        <v>4</v>
      </c>
      <c r="B15" s="15" t="s">
        <v>257</v>
      </c>
      <c r="C15" s="364"/>
      <c r="D15" s="365"/>
      <c r="E15" s="319"/>
      <c r="F15" s="319"/>
      <c r="G15" s="315"/>
      <c r="H15" s="315"/>
      <c r="I15" s="315"/>
      <c r="J15" s="315"/>
      <c r="K15" s="316"/>
      <c r="L15" s="316"/>
      <c r="M15" s="316"/>
      <c r="N15" s="316"/>
      <c r="O15" s="316"/>
      <c r="P15" s="316"/>
      <c r="Q15" s="316"/>
      <c r="R15" s="316"/>
      <c r="S15" s="316"/>
      <c r="T15" s="316"/>
      <c r="U15" s="316"/>
      <c r="V15" s="316"/>
      <c r="W15" s="316"/>
      <c r="X15" s="316"/>
      <c r="Y15" s="316"/>
      <c r="Z15" s="316"/>
    </row>
    <row r="16" spans="1:26">
      <c r="A16" s="16">
        <v>5</v>
      </c>
      <c r="B16" s="15" t="s">
        <v>33</v>
      </c>
      <c r="C16" s="364"/>
      <c r="D16" s="365"/>
      <c r="E16" s="319"/>
      <c r="F16" s="319"/>
      <c r="G16" s="315"/>
      <c r="H16" s="315"/>
      <c r="I16" s="315"/>
      <c r="J16" s="315"/>
      <c r="K16" s="316"/>
      <c r="L16" s="316"/>
      <c r="M16" s="316"/>
      <c r="N16" s="316"/>
      <c r="O16" s="316"/>
      <c r="P16" s="316"/>
      <c r="Q16" s="316"/>
      <c r="R16" s="316"/>
      <c r="S16" s="316"/>
      <c r="T16" s="316"/>
      <c r="U16" s="316"/>
      <c r="V16" s="316"/>
      <c r="W16" s="316"/>
      <c r="X16" s="316"/>
      <c r="Y16" s="316"/>
      <c r="Z16" s="316"/>
    </row>
    <row r="17" spans="1:26">
      <c r="A17" s="16">
        <v>6</v>
      </c>
      <c r="B17" s="15" t="s">
        <v>34</v>
      </c>
      <c r="C17" s="366"/>
      <c r="D17" s="367"/>
      <c r="E17" s="319"/>
      <c r="F17" s="319"/>
      <c r="G17" s="315"/>
      <c r="H17" s="315"/>
      <c r="I17" s="315"/>
      <c r="J17" s="315"/>
      <c r="K17" s="316"/>
      <c r="L17" s="316"/>
      <c r="M17" s="316"/>
      <c r="N17" s="316"/>
      <c r="O17" s="316"/>
      <c r="P17" s="316"/>
      <c r="Q17" s="316"/>
      <c r="R17" s="316"/>
      <c r="S17" s="316"/>
      <c r="T17" s="316"/>
      <c r="U17" s="316"/>
      <c r="V17" s="316"/>
      <c r="W17" s="316"/>
      <c r="X17" s="316"/>
      <c r="Y17" s="316"/>
      <c r="Z17" s="316"/>
    </row>
    <row r="18" spans="1:26">
      <c r="A18" s="16">
        <v>7</v>
      </c>
      <c r="B18" s="21" t="s">
        <v>351</v>
      </c>
      <c r="C18" s="18"/>
      <c r="D18" s="53"/>
      <c r="E18" s="320">
        <f t="shared" ref="E18:J18" si="0">E11-E16-E17</f>
        <v>0</v>
      </c>
      <c r="F18" s="320">
        <f t="shared" si="0"/>
        <v>239.1</v>
      </c>
      <c r="G18" s="320">
        <f t="shared" si="0"/>
        <v>224.31102389203895</v>
      </c>
      <c r="H18" s="320">
        <f t="shared" si="0"/>
        <v>223.92763204412174</v>
      </c>
      <c r="I18" s="320">
        <f t="shared" si="0"/>
        <v>223.71352837143624</v>
      </c>
      <c r="J18" s="320">
        <f t="shared" si="0"/>
        <v>223.77055792960999</v>
      </c>
      <c r="K18" s="320">
        <f t="shared" ref="K18" si="1">K11-K16-K17</f>
        <v>224.17039684990931</v>
      </c>
      <c r="L18" s="320">
        <f t="shared" ref="L18" si="2">L11-L16-L17</f>
        <v>224.78521533774304</v>
      </c>
      <c r="M18" s="320">
        <f t="shared" ref="M18" si="3">M11-M16-M17</f>
        <v>225.55101788224204</v>
      </c>
      <c r="N18" s="320">
        <f t="shared" ref="N18:Z18" si="4">N11-N16-N17</f>
        <v>226.62693215596124</v>
      </c>
      <c r="O18" s="320">
        <f t="shared" si="4"/>
        <v>227.87642341846131</v>
      </c>
      <c r="P18" s="320">
        <f t="shared" si="4"/>
        <v>228.99904732176986</v>
      </c>
      <c r="Q18" s="320">
        <f t="shared" si="4"/>
        <v>230.35566295992882</v>
      </c>
      <c r="R18" s="320">
        <f t="shared" si="4"/>
        <v>232.27891906754439</v>
      </c>
      <c r="S18" s="320">
        <f t="shared" si="4"/>
        <v>235.04316117296256</v>
      </c>
      <c r="T18" s="320">
        <f t="shared" si="4"/>
        <v>237.99899634492493</v>
      </c>
      <c r="U18" s="320">
        <f t="shared" si="4"/>
        <v>241.07345923596552</v>
      </c>
      <c r="V18" s="320">
        <f t="shared" si="4"/>
        <v>244.23322370212045</v>
      </c>
      <c r="W18" s="320">
        <f t="shared" si="4"/>
        <v>247.47621415214707</v>
      </c>
      <c r="X18" s="320">
        <f t="shared" si="4"/>
        <v>250.50513956427514</v>
      </c>
      <c r="Y18" s="320">
        <f t="shared" si="4"/>
        <v>254.07775282707686</v>
      </c>
      <c r="Z18" s="320">
        <f t="shared" si="4"/>
        <v>257.53450716821385</v>
      </c>
    </row>
    <row r="19" spans="1:26">
      <c r="A19" s="16">
        <v>8</v>
      </c>
      <c r="B19" s="15" t="s">
        <v>30</v>
      </c>
      <c r="C19" s="15"/>
      <c r="D19" s="314">
        <v>0.15</v>
      </c>
      <c r="E19" s="321">
        <f>E18*$D$19</f>
        <v>0</v>
      </c>
      <c r="F19" s="321">
        <f t="shared" ref="F19:Z19" si="5">F18*$D$19</f>
        <v>35.864999999999995</v>
      </c>
      <c r="G19" s="322">
        <f t="shared" si="5"/>
        <v>33.646653583805843</v>
      </c>
      <c r="H19" s="322">
        <f t="shared" si="5"/>
        <v>33.589144806618258</v>
      </c>
      <c r="I19" s="322">
        <f t="shared" si="5"/>
        <v>33.557029255715435</v>
      </c>
      <c r="J19" s="322">
        <f t="shared" si="5"/>
        <v>33.565583689441496</v>
      </c>
      <c r="K19" s="322">
        <f t="shared" si="5"/>
        <v>33.625559527486395</v>
      </c>
      <c r="L19" s="322">
        <f t="shared" si="5"/>
        <v>33.717782300661455</v>
      </c>
      <c r="M19" s="322">
        <f t="shared" si="5"/>
        <v>33.832652682336303</v>
      </c>
      <c r="N19" s="322">
        <f t="shared" si="5"/>
        <v>33.994039823394182</v>
      </c>
      <c r="O19" s="322">
        <f t="shared" si="5"/>
        <v>34.181463512769199</v>
      </c>
      <c r="P19" s="322">
        <f t="shared" si="5"/>
        <v>34.349857098265481</v>
      </c>
      <c r="Q19" s="322">
        <f t="shared" si="5"/>
        <v>34.553349443989319</v>
      </c>
      <c r="R19" s="322">
        <f t="shared" si="5"/>
        <v>34.841837860131655</v>
      </c>
      <c r="S19" s="322">
        <f t="shared" si="5"/>
        <v>35.256474175944383</v>
      </c>
      <c r="T19" s="322">
        <f t="shared" si="5"/>
        <v>35.699849451738736</v>
      </c>
      <c r="U19" s="322">
        <f t="shared" si="5"/>
        <v>36.161018885394824</v>
      </c>
      <c r="V19" s="322">
        <f t="shared" si="5"/>
        <v>36.634983555318065</v>
      </c>
      <c r="W19" s="322">
        <f t="shared" si="5"/>
        <v>37.121432122822057</v>
      </c>
      <c r="X19" s="322">
        <f t="shared" si="5"/>
        <v>37.57577093464127</v>
      </c>
      <c r="Y19" s="322">
        <f t="shared" si="5"/>
        <v>38.111662924061527</v>
      </c>
      <c r="Z19" s="322">
        <f t="shared" si="5"/>
        <v>38.630176075232079</v>
      </c>
    </row>
    <row r="20" spans="1:26">
      <c r="A20" s="16">
        <v>9</v>
      </c>
      <c r="B20" s="15" t="s">
        <v>0</v>
      </c>
      <c r="C20" s="15"/>
      <c r="D20" s="50"/>
      <c r="E20" s="319"/>
      <c r="F20" s="319"/>
      <c r="G20" s="315"/>
      <c r="H20" s="315"/>
      <c r="I20" s="315"/>
      <c r="J20" s="315"/>
      <c r="K20" s="316"/>
      <c r="L20" s="316"/>
      <c r="M20" s="316"/>
      <c r="N20" s="316"/>
      <c r="O20" s="316"/>
      <c r="P20" s="316"/>
      <c r="Q20" s="316"/>
      <c r="R20" s="316"/>
      <c r="S20" s="316"/>
      <c r="T20" s="316"/>
      <c r="U20" s="316"/>
      <c r="V20" s="316"/>
      <c r="W20" s="316"/>
      <c r="X20" s="316"/>
      <c r="Y20" s="316"/>
      <c r="Z20" s="316"/>
    </row>
    <row r="21" spans="1:26">
      <c r="A21" s="16">
        <v>10</v>
      </c>
      <c r="B21" s="21" t="s">
        <v>156</v>
      </c>
      <c r="C21" s="19"/>
      <c r="D21" s="53"/>
      <c r="E21" s="323">
        <f t="shared" ref="E21:N21" si="6">E18+E19+E20</f>
        <v>0</v>
      </c>
      <c r="F21" s="323">
        <f t="shared" si="6"/>
        <v>274.96499999999997</v>
      </c>
      <c r="G21" s="323">
        <f t="shared" si="6"/>
        <v>257.95767747584478</v>
      </c>
      <c r="H21" s="323">
        <f t="shared" si="6"/>
        <v>257.51677685073997</v>
      </c>
      <c r="I21" s="323">
        <f t="shared" si="6"/>
        <v>257.27055762715167</v>
      </c>
      <c r="J21" s="323">
        <f t="shared" si="6"/>
        <v>257.33614161905149</v>
      </c>
      <c r="K21" s="323">
        <f t="shared" si="6"/>
        <v>257.79595637739573</v>
      </c>
      <c r="L21" s="323">
        <f t="shared" si="6"/>
        <v>258.50299763840451</v>
      </c>
      <c r="M21" s="323">
        <f t="shared" si="6"/>
        <v>259.38367056457832</v>
      </c>
      <c r="N21" s="323">
        <f t="shared" si="6"/>
        <v>260.62097197935543</v>
      </c>
      <c r="O21" s="323">
        <f t="shared" ref="O21:Z21" si="7">O18+O19+O20</f>
        <v>262.05788693123054</v>
      </c>
      <c r="P21" s="323">
        <f t="shared" si="7"/>
        <v>263.34890442003535</v>
      </c>
      <c r="Q21" s="323">
        <f t="shared" si="7"/>
        <v>264.90901240391815</v>
      </c>
      <c r="R21" s="323">
        <f t="shared" si="7"/>
        <v>267.12075692767604</v>
      </c>
      <c r="S21" s="323">
        <f t="shared" si="7"/>
        <v>270.29963534890692</v>
      </c>
      <c r="T21" s="323">
        <f t="shared" si="7"/>
        <v>273.69884579666365</v>
      </c>
      <c r="U21" s="323">
        <f t="shared" si="7"/>
        <v>277.23447812136033</v>
      </c>
      <c r="V21" s="323">
        <f t="shared" si="7"/>
        <v>280.86820725743854</v>
      </c>
      <c r="W21" s="323">
        <f t="shared" si="7"/>
        <v>284.59764627496912</v>
      </c>
      <c r="X21" s="323">
        <f t="shared" si="7"/>
        <v>288.08091049891641</v>
      </c>
      <c r="Y21" s="323">
        <f t="shared" si="7"/>
        <v>292.18941575113837</v>
      </c>
      <c r="Z21" s="323">
        <f t="shared" si="7"/>
        <v>296.16468324344595</v>
      </c>
    </row>
    <row r="22" spans="1:26">
      <c r="A22" s="22"/>
      <c r="B22" s="23"/>
      <c r="C22" s="24"/>
      <c r="D22" s="56"/>
      <c r="E22" s="57"/>
      <c r="F22" s="57"/>
      <c r="G22" s="57"/>
      <c r="H22" s="57"/>
      <c r="I22" s="57"/>
      <c r="J22" s="57"/>
      <c r="K22" s="58"/>
      <c r="L22" s="58"/>
      <c r="M22" s="58"/>
      <c r="N22" s="58"/>
      <c r="O22" s="58"/>
      <c r="P22" s="58"/>
      <c r="Q22" s="58"/>
      <c r="R22" s="58"/>
      <c r="S22" s="58"/>
      <c r="T22" s="58"/>
      <c r="U22" s="58"/>
      <c r="V22" s="58"/>
      <c r="W22" s="58"/>
      <c r="X22" s="58"/>
      <c r="Y22" s="58"/>
      <c r="Z22" s="256"/>
    </row>
    <row r="23" spans="1:26" ht="15.75" customHeight="1">
      <c r="B23" s="204" t="s">
        <v>98</v>
      </c>
      <c r="C23" s="17"/>
      <c r="D23" s="16"/>
      <c r="E23" s="16"/>
      <c r="F23" s="16"/>
      <c r="G23" s="59"/>
      <c r="H23" s="59"/>
      <c r="I23" s="59"/>
      <c r="J23" s="59"/>
      <c r="K23" s="59"/>
      <c r="L23" s="59"/>
      <c r="M23" s="59"/>
      <c r="N23" s="59"/>
      <c r="O23" s="59"/>
      <c r="P23" s="59"/>
      <c r="Q23" s="59"/>
      <c r="R23" s="59"/>
    </row>
    <row r="24" spans="1:26">
      <c r="A24" s="61"/>
      <c r="B24" s="21" t="s">
        <v>260</v>
      </c>
      <c r="C24" s="25"/>
      <c r="D24" s="248" t="s">
        <v>342</v>
      </c>
      <c r="E24" s="249"/>
      <c r="F24" s="249"/>
      <c r="G24" s="250"/>
      <c r="H24" s="60"/>
      <c r="I24" s="60"/>
      <c r="J24" s="60"/>
      <c r="K24" s="60"/>
      <c r="L24" s="60"/>
      <c r="M24" s="60"/>
      <c r="N24" s="60"/>
      <c r="O24" s="61"/>
      <c r="P24" s="61"/>
      <c r="Q24" s="61"/>
      <c r="R24" s="61"/>
    </row>
    <row r="25" spans="1:26">
      <c r="A25" s="61"/>
      <c r="B25" s="26" t="s">
        <v>39</v>
      </c>
      <c r="D25" s="62" t="s">
        <v>307</v>
      </c>
      <c r="E25" s="49" t="s">
        <v>15</v>
      </c>
      <c r="F25" s="49" t="s">
        <v>16</v>
      </c>
      <c r="G25" s="49" t="s">
        <v>18</v>
      </c>
      <c r="H25" s="49" t="s">
        <v>19</v>
      </c>
      <c r="I25" s="49" t="s">
        <v>22</v>
      </c>
      <c r="J25" s="49" t="s">
        <v>23</v>
      </c>
      <c r="K25" s="49" t="s">
        <v>25</v>
      </c>
      <c r="L25" s="49" t="s">
        <v>26</v>
      </c>
      <c r="M25" s="49" t="s">
        <v>27</v>
      </c>
      <c r="N25" s="49" t="s">
        <v>28</v>
      </c>
      <c r="O25" s="254" t="s">
        <v>362</v>
      </c>
      <c r="P25" s="254" t="s">
        <v>363</v>
      </c>
      <c r="Q25" s="254" t="s">
        <v>364</v>
      </c>
      <c r="R25" s="254" t="s">
        <v>365</v>
      </c>
      <c r="S25" s="254" t="s">
        <v>366</v>
      </c>
      <c r="T25" s="254" t="s">
        <v>367</v>
      </c>
      <c r="U25" s="254" t="s">
        <v>368</v>
      </c>
      <c r="V25" s="254" t="s">
        <v>369</v>
      </c>
      <c r="W25" s="254" t="s">
        <v>370</v>
      </c>
      <c r="X25" s="254" t="s">
        <v>371</v>
      </c>
      <c r="Y25" s="254" t="s">
        <v>372</v>
      </c>
      <c r="Z25" s="254" t="s">
        <v>373</v>
      </c>
    </row>
    <row r="26" spans="1:26">
      <c r="A26" s="107" t="s">
        <v>48</v>
      </c>
      <c r="B26" s="10" t="s">
        <v>404</v>
      </c>
      <c r="C26" s="29"/>
      <c r="D26" s="233" t="s">
        <v>309</v>
      </c>
      <c r="E26" s="319">
        <v>16</v>
      </c>
      <c r="F26" s="319">
        <v>16</v>
      </c>
      <c r="G26" s="315">
        <v>16</v>
      </c>
      <c r="H26" s="315">
        <v>16</v>
      </c>
      <c r="I26" s="315">
        <v>16</v>
      </c>
      <c r="J26" s="315">
        <v>16</v>
      </c>
      <c r="K26" s="316">
        <v>16</v>
      </c>
      <c r="L26" s="316">
        <v>16</v>
      </c>
      <c r="M26" s="316">
        <v>16</v>
      </c>
      <c r="N26" s="316">
        <v>16</v>
      </c>
      <c r="O26" s="316">
        <v>16</v>
      </c>
      <c r="P26" s="316">
        <v>16</v>
      </c>
      <c r="Q26" s="316">
        <v>16</v>
      </c>
      <c r="R26" s="316">
        <v>16</v>
      </c>
      <c r="S26" s="316">
        <v>16</v>
      </c>
      <c r="T26" s="316">
        <v>16</v>
      </c>
      <c r="U26" s="316">
        <v>16</v>
      </c>
      <c r="V26" s="316">
        <v>16</v>
      </c>
      <c r="W26" s="316">
        <v>16</v>
      </c>
      <c r="X26" s="316">
        <v>16</v>
      </c>
      <c r="Y26" s="316">
        <v>16</v>
      </c>
      <c r="Z26" s="316">
        <v>16</v>
      </c>
    </row>
    <row r="27" spans="1:26">
      <c r="A27" s="107" t="s">
        <v>49</v>
      </c>
      <c r="B27" s="10" t="s">
        <v>405</v>
      </c>
      <c r="C27" s="29"/>
      <c r="D27" s="63" t="s">
        <v>309</v>
      </c>
      <c r="E27" s="319">
        <v>23</v>
      </c>
      <c r="F27" s="319">
        <v>23</v>
      </c>
      <c r="G27" s="315">
        <v>23</v>
      </c>
      <c r="H27" s="315">
        <v>23</v>
      </c>
      <c r="I27" s="315">
        <v>23</v>
      </c>
      <c r="J27" s="315">
        <v>23</v>
      </c>
      <c r="K27" s="316">
        <v>23</v>
      </c>
      <c r="L27" s="316">
        <v>23</v>
      </c>
      <c r="M27" s="316">
        <v>23</v>
      </c>
      <c r="N27" s="316">
        <v>23</v>
      </c>
      <c r="O27" s="316">
        <v>23</v>
      </c>
      <c r="P27" s="316">
        <v>23</v>
      </c>
      <c r="Q27" s="316">
        <v>23</v>
      </c>
      <c r="R27" s="316">
        <v>23</v>
      </c>
      <c r="S27" s="316">
        <v>23</v>
      </c>
      <c r="T27" s="316">
        <v>23</v>
      </c>
      <c r="U27" s="316">
        <v>23</v>
      </c>
      <c r="V27" s="316">
        <v>23</v>
      </c>
      <c r="W27" s="316">
        <v>23</v>
      </c>
      <c r="X27" s="316">
        <v>23</v>
      </c>
      <c r="Y27" s="316">
        <v>23</v>
      </c>
      <c r="Z27" s="316">
        <v>23</v>
      </c>
    </row>
    <row r="28" spans="1:26">
      <c r="A28" s="107" t="s">
        <v>50</v>
      </c>
      <c r="B28" s="10" t="s">
        <v>406</v>
      </c>
      <c r="C28" s="29"/>
      <c r="D28" s="63" t="s">
        <v>309</v>
      </c>
      <c r="E28" s="319">
        <v>23</v>
      </c>
      <c r="F28" s="319">
        <v>23</v>
      </c>
      <c r="G28" s="315">
        <v>23</v>
      </c>
      <c r="H28" s="315">
        <v>23</v>
      </c>
      <c r="I28" s="315">
        <v>23</v>
      </c>
      <c r="J28" s="315">
        <v>23</v>
      </c>
      <c r="K28" s="316">
        <v>23</v>
      </c>
      <c r="L28" s="316">
        <v>23</v>
      </c>
      <c r="M28" s="316">
        <v>23</v>
      </c>
      <c r="N28" s="316">
        <v>23</v>
      </c>
      <c r="O28" s="316">
        <v>23</v>
      </c>
      <c r="P28" s="316">
        <v>23</v>
      </c>
      <c r="Q28" s="316">
        <v>23</v>
      </c>
      <c r="R28" s="316">
        <v>23</v>
      </c>
      <c r="S28" s="316">
        <v>23</v>
      </c>
      <c r="T28" s="316">
        <v>23</v>
      </c>
      <c r="U28" s="316">
        <v>23</v>
      </c>
      <c r="V28" s="316">
        <v>23</v>
      </c>
      <c r="W28" s="316">
        <v>23</v>
      </c>
      <c r="X28" s="316">
        <v>23</v>
      </c>
      <c r="Y28" s="316">
        <v>23</v>
      </c>
      <c r="Z28" s="316">
        <v>23</v>
      </c>
    </row>
    <row r="29" spans="1:26">
      <c r="A29" s="107" t="s">
        <v>51</v>
      </c>
      <c r="B29" s="10" t="s">
        <v>407</v>
      </c>
      <c r="C29" s="29"/>
      <c r="D29" s="63" t="s">
        <v>309</v>
      </c>
      <c r="E29" s="319">
        <v>27</v>
      </c>
      <c r="F29" s="319">
        <v>27</v>
      </c>
      <c r="G29" s="315">
        <v>27</v>
      </c>
      <c r="H29" s="315">
        <v>27</v>
      </c>
      <c r="I29" s="315">
        <v>27</v>
      </c>
      <c r="J29" s="315">
        <v>27</v>
      </c>
      <c r="K29" s="316">
        <v>27</v>
      </c>
      <c r="L29" s="316">
        <v>27</v>
      </c>
      <c r="M29" s="316">
        <v>27</v>
      </c>
      <c r="N29" s="316">
        <v>27</v>
      </c>
      <c r="O29" s="316">
        <v>27</v>
      </c>
      <c r="P29" s="316">
        <v>27</v>
      </c>
      <c r="Q29" s="316">
        <v>27</v>
      </c>
      <c r="R29" s="316">
        <v>27</v>
      </c>
      <c r="S29" s="316">
        <v>27</v>
      </c>
      <c r="T29" s="316">
        <v>27</v>
      </c>
      <c r="U29" s="316">
        <v>27</v>
      </c>
      <c r="V29" s="316">
        <v>27</v>
      </c>
      <c r="W29" s="316">
        <v>27</v>
      </c>
      <c r="X29" s="316">
        <v>27</v>
      </c>
      <c r="Y29" s="316">
        <v>27</v>
      </c>
      <c r="Z29" s="316">
        <v>27</v>
      </c>
    </row>
    <row r="30" spans="1:26">
      <c r="A30" s="107" t="s">
        <v>52</v>
      </c>
      <c r="B30" s="10" t="s">
        <v>408</v>
      </c>
      <c r="C30" s="28"/>
      <c r="D30" s="63" t="s">
        <v>309</v>
      </c>
      <c r="E30" s="319">
        <v>40</v>
      </c>
      <c r="F30" s="319">
        <v>40</v>
      </c>
      <c r="G30" s="315">
        <v>40</v>
      </c>
      <c r="H30" s="315">
        <v>40</v>
      </c>
      <c r="I30" s="315">
        <v>40</v>
      </c>
      <c r="J30" s="315">
        <v>40</v>
      </c>
      <c r="K30" s="316">
        <v>40</v>
      </c>
      <c r="L30" s="316">
        <v>40</v>
      </c>
      <c r="M30" s="316">
        <v>40</v>
      </c>
      <c r="N30" s="316">
        <v>40</v>
      </c>
      <c r="O30" s="316">
        <v>40</v>
      </c>
      <c r="P30" s="316">
        <v>40</v>
      </c>
      <c r="Q30" s="316">
        <v>40</v>
      </c>
      <c r="R30" s="316">
        <v>40</v>
      </c>
      <c r="S30" s="316">
        <v>40</v>
      </c>
      <c r="T30" s="316">
        <v>40</v>
      </c>
      <c r="U30" s="316">
        <v>40</v>
      </c>
      <c r="V30" s="316">
        <v>40</v>
      </c>
      <c r="W30" s="316">
        <v>40</v>
      </c>
      <c r="X30" s="316">
        <v>40</v>
      </c>
      <c r="Y30" s="316">
        <v>40</v>
      </c>
      <c r="Z30" s="316">
        <v>40</v>
      </c>
    </row>
    <row r="31" spans="1:26">
      <c r="A31" s="107" t="s">
        <v>53</v>
      </c>
      <c r="B31" s="10" t="s">
        <v>409</v>
      </c>
      <c r="C31" s="29"/>
      <c r="D31" s="63" t="s">
        <v>309</v>
      </c>
      <c r="E31" s="319">
        <v>40</v>
      </c>
      <c r="F31" s="319">
        <v>40</v>
      </c>
      <c r="G31" s="315">
        <v>40</v>
      </c>
      <c r="H31" s="315">
        <v>40</v>
      </c>
      <c r="I31" s="315">
        <v>40</v>
      </c>
      <c r="J31" s="315">
        <v>40</v>
      </c>
      <c r="K31" s="316">
        <v>40</v>
      </c>
      <c r="L31" s="316">
        <v>40</v>
      </c>
      <c r="M31" s="316">
        <v>40</v>
      </c>
      <c r="N31" s="316">
        <v>40</v>
      </c>
      <c r="O31" s="316">
        <v>40</v>
      </c>
      <c r="P31" s="316">
        <v>40</v>
      </c>
      <c r="Q31" s="316">
        <v>40</v>
      </c>
      <c r="R31" s="316">
        <v>40</v>
      </c>
      <c r="S31" s="316">
        <v>40</v>
      </c>
      <c r="T31" s="316">
        <v>40</v>
      </c>
      <c r="U31" s="316">
        <v>40</v>
      </c>
      <c r="V31" s="316">
        <v>40</v>
      </c>
      <c r="W31" s="316">
        <v>40</v>
      </c>
      <c r="X31" s="316">
        <v>40</v>
      </c>
      <c r="Y31" s="316">
        <v>40</v>
      </c>
      <c r="Z31" s="316">
        <v>40</v>
      </c>
    </row>
    <row r="32" spans="1:26">
      <c r="A32" s="107" t="s">
        <v>54</v>
      </c>
      <c r="B32" s="30"/>
      <c r="C32" s="32"/>
      <c r="D32" s="63"/>
      <c r="E32" s="324"/>
      <c r="F32" s="324"/>
      <c r="G32" s="317"/>
      <c r="H32" s="317"/>
      <c r="I32" s="317"/>
      <c r="J32" s="317"/>
      <c r="K32" s="318"/>
      <c r="L32" s="318"/>
      <c r="M32" s="318"/>
      <c r="N32" s="318"/>
      <c r="O32" s="318"/>
      <c r="P32" s="318"/>
      <c r="Q32" s="318"/>
      <c r="R32" s="318"/>
      <c r="S32" s="318"/>
      <c r="T32" s="318"/>
      <c r="U32" s="318"/>
      <c r="V32" s="318"/>
      <c r="W32" s="318"/>
      <c r="X32" s="318"/>
      <c r="Y32" s="318"/>
      <c r="Z32" s="318"/>
    </row>
    <row r="33" spans="1:26">
      <c r="A33" s="107"/>
      <c r="B33" s="34"/>
      <c r="D33" s="15"/>
      <c r="E33" s="74"/>
      <c r="F33" s="74"/>
      <c r="G33" s="74"/>
      <c r="H33" s="74"/>
      <c r="I33" s="74"/>
      <c r="J33" s="74"/>
      <c r="K33" s="75"/>
      <c r="L33" s="75"/>
      <c r="M33" s="257"/>
      <c r="N33" s="257"/>
      <c r="O33" s="257"/>
      <c r="P33" s="257"/>
      <c r="Q33" s="257"/>
      <c r="R33" s="257"/>
      <c r="S33" s="257"/>
      <c r="T33" s="257"/>
      <c r="U33" s="257"/>
      <c r="V33" s="257"/>
      <c r="W33" s="257"/>
      <c r="X33" s="257"/>
      <c r="Y33" s="257"/>
      <c r="Z33" s="258"/>
    </row>
    <row r="34" spans="1:26">
      <c r="A34" s="107"/>
      <c r="B34" s="21" t="s">
        <v>261</v>
      </c>
      <c r="C34" s="25"/>
      <c r="D34" s="21"/>
      <c r="E34" s="81"/>
      <c r="F34" s="81"/>
      <c r="G34" s="81"/>
      <c r="H34" s="81"/>
      <c r="I34" s="81"/>
      <c r="J34" s="81"/>
      <c r="K34" s="78"/>
      <c r="L34" s="78"/>
      <c r="M34" s="78"/>
      <c r="N34" s="78"/>
      <c r="O34" s="78"/>
      <c r="P34" s="78"/>
      <c r="Q34" s="78"/>
      <c r="R34" s="78"/>
      <c r="S34" s="78"/>
      <c r="T34" s="78"/>
      <c r="U34" s="78"/>
      <c r="V34" s="78"/>
      <c r="W34" s="78"/>
      <c r="X34" s="78"/>
      <c r="Y34" s="78"/>
      <c r="Z34" s="79"/>
    </row>
    <row r="35" spans="1:26">
      <c r="A35" s="107"/>
      <c r="B35" s="26" t="s">
        <v>32</v>
      </c>
      <c r="D35" s="62" t="s">
        <v>307</v>
      </c>
      <c r="E35" s="49" t="s">
        <v>15</v>
      </c>
      <c r="F35" s="49" t="s">
        <v>16</v>
      </c>
      <c r="G35" s="49" t="s">
        <v>18</v>
      </c>
      <c r="H35" s="49" t="s">
        <v>19</v>
      </c>
      <c r="I35" s="49" t="s">
        <v>22</v>
      </c>
      <c r="J35" s="49" t="s">
        <v>23</v>
      </c>
      <c r="K35" s="49" t="s">
        <v>25</v>
      </c>
      <c r="L35" s="49" t="s">
        <v>26</v>
      </c>
      <c r="M35" s="49" t="s">
        <v>27</v>
      </c>
      <c r="N35" s="49" t="s">
        <v>28</v>
      </c>
      <c r="O35" s="254" t="s">
        <v>362</v>
      </c>
      <c r="P35" s="254" t="s">
        <v>363</v>
      </c>
      <c r="Q35" s="254" t="s">
        <v>364</v>
      </c>
      <c r="R35" s="254" t="s">
        <v>365</v>
      </c>
      <c r="S35" s="254" t="s">
        <v>366</v>
      </c>
      <c r="T35" s="254" t="s">
        <v>367</v>
      </c>
      <c r="U35" s="254" t="s">
        <v>368</v>
      </c>
      <c r="V35" s="254" t="s">
        <v>369</v>
      </c>
      <c r="W35" s="254" t="s">
        <v>370</v>
      </c>
      <c r="X35" s="254" t="s">
        <v>371</v>
      </c>
      <c r="Y35" s="254" t="s">
        <v>372</v>
      </c>
      <c r="Z35" s="254" t="s">
        <v>373</v>
      </c>
    </row>
    <row r="36" spans="1:26" ht="31.5">
      <c r="A36" s="107" t="s">
        <v>55</v>
      </c>
      <c r="B36" s="10" t="s">
        <v>410</v>
      </c>
      <c r="C36" s="225"/>
      <c r="D36" s="224" t="s">
        <v>312</v>
      </c>
      <c r="E36" s="319">
        <v>91</v>
      </c>
      <c r="F36" s="319">
        <v>66</v>
      </c>
      <c r="G36" s="315">
        <v>74</v>
      </c>
      <c r="H36" s="315">
        <v>74</v>
      </c>
      <c r="I36" s="315">
        <v>74</v>
      </c>
      <c r="J36" s="315">
        <v>74</v>
      </c>
      <c r="K36" s="315">
        <v>74</v>
      </c>
      <c r="L36" s="315">
        <v>74</v>
      </c>
      <c r="M36" s="315">
        <v>74</v>
      </c>
      <c r="N36" s="315">
        <v>74</v>
      </c>
      <c r="O36" s="315">
        <v>74</v>
      </c>
      <c r="P36" s="315">
        <v>74</v>
      </c>
      <c r="Q36" s="315">
        <v>74</v>
      </c>
      <c r="R36" s="315">
        <v>74</v>
      </c>
      <c r="S36" s="315">
        <v>74</v>
      </c>
      <c r="T36" s="315">
        <v>74</v>
      </c>
      <c r="U36" s="315">
        <v>74</v>
      </c>
      <c r="V36" s="315">
        <v>74</v>
      </c>
      <c r="W36" s="315">
        <v>74</v>
      </c>
      <c r="X36" s="315">
        <v>74</v>
      </c>
      <c r="Y36" s="315">
        <v>74</v>
      </c>
      <c r="Z36" s="315">
        <v>74</v>
      </c>
    </row>
    <row r="37" spans="1:26">
      <c r="A37" s="107" t="s">
        <v>56</v>
      </c>
      <c r="B37" s="10"/>
      <c r="C37" s="225"/>
      <c r="D37" s="224"/>
      <c r="E37" s="319"/>
      <c r="F37" s="319"/>
      <c r="G37" s="315"/>
      <c r="H37" s="315"/>
      <c r="I37" s="315"/>
      <c r="J37" s="315"/>
      <c r="K37" s="315"/>
      <c r="L37" s="315"/>
      <c r="M37" s="315"/>
      <c r="N37" s="315"/>
      <c r="O37" s="315"/>
      <c r="P37" s="315"/>
      <c r="Q37" s="315"/>
      <c r="R37" s="315"/>
      <c r="S37" s="315"/>
      <c r="T37" s="315"/>
      <c r="U37" s="315"/>
      <c r="V37" s="315"/>
      <c r="W37" s="315"/>
      <c r="X37" s="315"/>
      <c r="Y37" s="315"/>
      <c r="Z37" s="315"/>
    </row>
    <row r="38" spans="1:26">
      <c r="A38" s="107" t="s">
        <v>180</v>
      </c>
      <c r="B38" s="10"/>
      <c r="C38" s="225"/>
      <c r="D38" s="224"/>
      <c r="E38" s="319"/>
      <c r="F38" s="319"/>
      <c r="G38" s="315"/>
      <c r="H38" s="315"/>
      <c r="I38" s="315"/>
      <c r="J38" s="315"/>
      <c r="K38" s="315"/>
      <c r="L38" s="315"/>
      <c r="M38" s="315"/>
      <c r="N38" s="315"/>
      <c r="O38" s="315"/>
      <c r="P38" s="315"/>
      <c r="Q38" s="315"/>
      <c r="R38" s="315"/>
      <c r="S38" s="315"/>
      <c r="T38" s="315"/>
      <c r="U38" s="315"/>
      <c r="V38" s="315"/>
      <c r="W38" s="315"/>
      <c r="X38" s="315"/>
      <c r="Y38" s="315"/>
      <c r="Z38" s="315"/>
    </row>
    <row r="39" spans="1:26">
      <c r="A39" s="107" t="s">
        <v>181</v>
      </c>
      <c r="B39" s="10"/>
      <c r="C39" s="225"/>
      <c r="D39" s="224"/>
      <c r="E39" s="319"/>
      <c r="F39" s="319"/>
      <c r="G39" s="315"/>
      <c r="H39" s="315"/>
      <c r="I39" s="315"/>
      <c r="J39" s="315"/>
      <c r="K39" s="315"/>
      <c r="L39" s="315"/>
      <c r="M39" s="315"/>
      <c r="N39" s="315"/>
      <c r="O39" s="315"/>
      <c r="P39" s="315"/>
      <c r="Q39" s="315"/>
      <c r="R39" s="315"/>
      <c r="S39" s="315"/>
      <c r="T39" s="315"/>
      <c r="U39" s="315"/>
      <c r="V39" s="315"/>
      <c r="W39" s="315"/>
      <c r="X39" s="315"/>
      <c r="Y39" s="315"/>
      <c r="Z39" s="315"/>
    </row>
    <row r="40" spans="1:26">
      <c r="A40" s="107" t="s">
        <v>182</v>
      </c>
      <c r="B40" s="10"/>
      <c r="C40" s="225"/>
      <c r="D40" s="224"/>
      <c r="E40" s="319"/>
      <c r="F40" s="319"/>
      <c r="G40" s="315"/>
      <c r="H40" s="315"/>
      <c r="I40" s="315"/>
      <c r="J40" s="315"/>
      <c r="K40" s="315"/>
      <c r="L40" s="315"/>
      <c r="M40" s="315"/>
      <c r="N40" s="315"/>
      <c r="O40" s="315"/>
      <c r="P40" s="315"/>
      <c r="Q40" s="315"/>
      <c r="R40" s="315"/>
      <c r="S40" s="315"/>
      <c r="T40" s="315"/>
      <c r="U40" s="315"/>
      <c r="V40" s="315"/>
      <c r="W40" s="315"/>
      <c r="X40" s="315"/>
      <c r="Y40" s="315"/>
      <c r="Z40" s="315"/>
    </row>
    <row r="41" spans="1:26">
      <c r="A41" s="107" t="s">
        <v>183</v>
      </c>
      <c r="B41" s="10"/>
      <c r="C41" s="225"/>
      <c r="D41" s="224"/>
      <c r="E41" s="319"/>
      <c r="F41" s="319"/>
      <c r="G41" s="315"/>
      <c r="H41" s="315"/>
      <c r="I41" s="315"/>
      <c r="J41" s="315"/>
      <c r="K41" s="315"/>
      <c r="L41" s="315"/>
      <c r="M41" s="315"/>
      <c r="N41" s="315"/>
      <c r="O41" s="315"/>
      <c r="P41" s="315"/>
      <c r="Q41" s="315"/>
      <c r="R41" s="315"/>
      <c r="S41" s="315"/>
      <c r="T41" s="315"/>
      <c r="U41" s="315"/>
      <c r="V41" s="315"/>
      <c r="W41" s="315"/>
      <c r="X41" s="315"/>
      <c r="Y41" s="315"/>
      <c r="Z41" s="315"/>
    </row>
    <row r="42" spans="1:26">
      <c r="A42" s="107" t="s">
        <v>184</v>
      </c>
      <c r="B42" s="10"/>
      <c r="C42" s="225"/>
      <c r="D42" s="224"/>
      <c r="E42" s="319"/>
      <c r="F42" s="319"/>
      <c r="G42" s="315"/>
      <c r="H42" s="315"/>
      <c r="I42" s="315"/>
      <c r="J42" s="315"/>
      <c r="K42" s="315"/>
      <c r="L42" s="315"/>
      <c r="M42" s="315"/>
      <c r="N42" s="315"/>
      <c r="O42" s="315"/>
      <c r="P42" s="315"/>
      <c r="Q42" s="315"/>
      <c r="R42" s="315"/>
      <c r="S42" s="315"/>
      <c r="T42" s="315"/>
      <c r="U42" s="315"/>
      <c r="V42" s="315"/>
      <c r="W42" s="315"/>
      <c r="X42" s="315"/>
      <c r="Y42" s="315"/>
      <c r="Z42" s="315"/>
    </row>
    <row r="43" spans="1:26">
      <c r="A43" s="107"/>
      <c r="B43" s="139"/>
      <c r="C43" s="140"/>
      <c r="D43" s="141"/>
      <c r="E43" s="141"/>
      <c r="F43" s="141"/>
      <c r="G43" s="142"/>
      <c r="H43" s="142"/>
      <c r="I43" s="142"/>
      <c r="J43" s="142"/>
      <c r="K43" s="142"/>
      <c r="L43" s="142"/>
      <c r="M43" s="142"/>
      <c r="N43" s="142"/>
      <c r="O43" s="143"/>
      <c r="P43" s="143"/>
      <c r="Q43" s="259"/>
      <c r="R43" s="259"/>
      <c r="S43" s="259"/>
      <c r="T43" s="259"/>
      <c r="U43" s="259"/>
      <c r="V43" s="259"/>
      <c r="W43" s="259"/>
      <c r="X43" s="259"/>
      <c r="Y43" s="259"/>
      <c r="Z43" s="260"/>
    </row>
    <row r="44" spans="1:26" ht="31.5">
      <c r="A44" s="107">
        <v>11</v>
      </c>
      <c r="B44" s="36" t="s">
        <v>157</v>
      </c>
      <c r="C44" s="35"/>
      <c r="D44" s="65"/>
      <c r="E44" s="219">
        <f>SUM(E26:E32,E36:E42)</f>
        <v>260</v>
      </c>
      <c r="F44" s="219">
        <f t="shared" ref="F44:Z44" si="8">SUM(F26:F32,F36:F42)</f>
        <v>235</v>
      </c>
      <c r="G44" s="219">
        <f t="shared" si="8"/>
        <v>243</v>
      </c>
      <c r="H44" s="219">
        <f t="shared" si="8"/>
        <v>243</v>
      </c>
      <c r="I44" s="219">
        <f t="shared" si="8"/>
        <v>243</v>
      </c>
      <c r="J44" s="219">
        <f t="shared" si="8"/>
        <v>243</v>
      </c>
      <c r="K44" s="219">
        <f t="shared" si="8"/>
        <v>243</v>
      </c>
      <c r="L44" s="219">
        <f t="shared" si="8"/>
        <v>243</v>
      </c>
      <c r="M44" s="219">
        <f t="shared" si="8"/>
        <v>243</v>
      </c>
      <c r="N44" s="219">
        <f t="shared" si="8"/>
        <v>243</v>
      </c>
      <c r="O44" s="219">
        <f t="shared" si="8"/>
        <v>243</v>
      </c>
      <c r="P44" s="219">
        <f t="shared" si="8"/>
        <v>243</v>
      </c>
      <c r="Q44" s="219">
        <f t="shared" si="8"/>
        <v>243</v>
      </c>
      <c r="R44" s="219">
        <f t="shared" si="8"/>
        <v>243</v>
      </c>
      <c r="S44" s="219">
        <f t="shared" si="8"/>
        <v>243</v>
      </c>
      <c r="T44" s="219">
        <f t="shared" si="8"/>
        <v>243</v>
      </c>
      <c r="U44" s="219">
        <f t="shared" si="8"/>
        <v>243</v>
      </c>
      <c r="V44" s="219">
        <f t="shared" si="8"/>
        <v>243</v>
      </c>
      <c r="W44" s="219">
        <f t="shared" si="8"/>
        <v>243</v>
      </c>
      <c r="X44" s="219">
        <f t="shared" si="8"/>
        <v>243</v>
      </c>
      <c r="Y44" s="219">
        <f t="shared" si="8"/>
        <v>243</v>
      </c>
      <c r="Z44" s="219">
        <f t="shared" si="8"/>
        <v>243</v>
      </c>
    </row>
    <row r="45" spans="1:26">
      <c r="A45" s="61"/>
      <c r="B45" s="25"/>
      <c r="C45" s="25"/>
      <c r="D45" s="21"/>
      <c r="E45" s="76"/>
      <c r="F45" s="77"/>
      <c r="G45" s="77"/>
      <c r="H45" s="77"/>
      <c r="I45" s="77"/>
      <c r="J45" s="77"/>
      <c r="K45" s="77"/>
      <c r="L45" s="77"/>
      <c r="M45" s="77"/>
      <c r="N45" s="77"/>
      <c r="O45" s="78"/>
      <c r="P45" s="78"/>
      <c r="Q45" s="257"/>
      <c r="R45" s="257"/>
      <c r="S45" s="257"/>
      <c r="T45" s="257"/>
      <c r="U45" s="257"/>
      <c r="V45" s="257"/>
      <c r="W45" s="257"/>
      <c r="X45" s="257"/>
      <c r="Y45" s="257"/>
      <c r="Z45" s="258"/>
    </row>
    <row r="46" spans="1:26">
      <c r="A46" s="61"/>
      <c r="B46" s="21" t="s">
        <v>266</v>
      </c>
      <c r="C46" s="25"/>
      <c r="D46" s="15"/>
      <c r="E46" s="76"/>
      <c r="F46" s="77"/>
      <c r="G46" s="77"/>
      <c r="H46" s="77"/>
      <c r="I46" s="77"/>
      <c r="J46" s="77"/>
      <c r="K46" s="77"/>
      <c r="L46" s="77"/>
      <c r="M46" s="77"/>
      <c r="N46" s="77"/>
      <c r="O46" s="78"/>
      <c r="P46" s="78"/>
      <c r="Q46" s="261"/>
      <c r="R46" s="261"/>
      <c r="S46" s="261"/>
      <c r="T46" s="261"/>
      <c r="U46" s="261"/>
      <c r="V46" s="261"/>
      <c r="W46" s="261"/>
      <c r="X46" s="261"/>
      <c r="Y46" s="261"/>
      <c r="Z46" s="262"/>
    </row>
    <row r="47" spans="1:26">
      <c r="A47" s="61"/>
      <c r="B47" s="15" t="s">
        <v>31</v>
      </c>
      <c r="D47" s="62" t="s">
        <v>307</v>
      </c>
      <c r="E47" s="49" t="s">
        <v>15</v>
      </c>
      <c r="F47" s="49" t="s">
        <v>16</v>
      </c>
      <c r="G47" s="49" t="s">
        <v>18</v>
      </c>
      <c r="H47" s="49" t="s">
        <v>19</v>
      </c>
      <c r="I47" s="49" t="s">
        <v>22</v>
      </c>
      <c r="J47" s="49" t="s">
        <v>23</v>
      </c>
      <c r="K47" s="49" t="s">
        <v>25</v>
      </c>
      <c r="L47" s="49" t="s">
        <v>26</v>
      </c>
      <c r="M47" s="49" t="s">
        <v>27</v>
      </c>
      <c r="N47" s="49" t="s">
        <v>28</v>
      </c>
      <c r="O47" s="254" t="s">
        <v>362</v>
      </c>
      <c r="P47" s="254" t="s">
        <v>363</v>
      </c>
      <c r="Q47" s="254" t="s">
        <v>364</v>
      </c>
      <c r="R47" s="254" t="s">
        <v>365</v>
      </c>
      <c r="S47" s="254" t="s">
        <v>366</v>
      </c>
      <c r="T47" s="254" t="s">
        <v>367</v>
      </c>
      <c r="U47" s="254" t="s">
        <v>368</v>
      </c>
      <c r="V47" s="254" t="s">
        <v>369</v>
      </c>
      <c r="W47" s="254" t="s">
        <v>370</v>
      </c>
      <c r="X47" s="254" t="s">
        <v>371</v>
      </c>
      <c r="Y47" s="254" t="s">
        <v>372</v>
      </c>
      <c r="Z47" s="254" t="s">
        <v>373</v>
      </c>
    </row>
    <row r="48" spans="1:26" ht="31.5">
      <c r="A48" s="107" t="s">
        <v>133</v>
      </c>
      <c r="B48" s="10" t="s">
        <v>411</v>
      </c>
      <c r="C48" s="29"/>
      <c r="D48" s="63" t="s">
        <v>320</v>
      </c>
      <c r="E48" s="327">
        <v>2.74</v>
      </c>
      <c r="F48" s="327">
        <v>3.59</v>
      </c>
      <c r="G48" s="315">
        <v>2</v>
      </c>
      <c r="H48" s="315">
        <v>2</v>
      </c>
      <c r="I48" s="315">
        <v>2</v>
      </c>
      <c r="J48" s="315">
        <v>2</v>
      </c>
      <c r="K48" s="315">
        <v>2</v>
      </c>
      <c r="L48" s="315">
        <v>2</v>
      </c>
      <c r="M48" s="315">
        <v>2</v>
      </c>
      <c r="N48" s="315">
        <v>2</v>
      </c>
      <c r="O48" s="315">
        <v>2</v>
      </c>
      <c r="P48" s="315">
        <v>2</v>
      </c>
      <c r="Q48" s="315">
        <v>2</v>
      </c>
      <c r="R48" s="315">
        <v>2</v>
      </c>
      <c r="S48" s="315">
        <v>2</v>
      </c>
      <c r="T48" s="315">
        <v>2</v>
      </c>
      <c r="U48" s="315">
        <v>2</v>
      </c>
      <c r="V48" s="315">
        <v>2</v>
      </c>
      <c r="W48" s="315">
        <v>2</v>
      </c>
      <c r="X48" s="315">
        <v>2</v>
      </c>
      <c r="Y48" s="315">
        <v>2</v>
      </c>
      <c r="Z48" s="315">
        <v>2</v>
      </c>
    </row>
    <row r="49" spans="1:26">
      <c r="A49" s="107" t="s">
        <v>134</v>
      </c>
      <c r="B49" s="10"/>
      <c r="C49" s="29"/>
      <c r="D49" s="63"/>
      <c r="E49" s="312"/>
      <c r="F49" s="312"/>
      <c r="G49" s="315"/>
      <c r="H49" s="315"/>
      <c r="I49" s="315"/>
      <c r="J49" s="315"/>
      <c r="K49" s="315"/>
      <c r="L49" s="315"/>
      <c r="M49" s="315"/>
      <c r="N49" s="315"/>
      <c r="O49" s="315"/>
      <c r="P49" s="315"/>
      <c r="Q49" s="315"/>
      <c r="R49" s="315"/>
      <c r="S49" s="315"/>
      <c r="T49" s="315"/>
      <c r="U49" s="315"/>
      <c r="V49" s="315"/>
      <c r="W49" s="315"/>
      <c r="X49" s="315"/>
      <c r="Y49" s="315"/>
      <c r="Z49" s="315"/>
    </row>
    <row r="50" spans="1:26">
      <c r="A50" s="107" t="s">
        <v>135</v>
      </c>
      <c r="B50" s="10"/>
      <c r="C50" s="29"/>
      <c r="D50" s="63"/>
      <c r="E50" s="312"/>
      <c r="F50" s="312"/>
      <c r="G50" s="315"/>
      <c r="H50" s="315"/>
      <c r="I50" s="315"/>
      <c r="J50" s="315"/>
      <c r="K50" s="315"/>
      <c r="L50" s="315"/>
      <c r="M50" s="315"/>
      <c r="N50" s="315"/>
      <c r="O50" s="315"/>
      <c r="P50" s="315"/>
      <c r="Q50" s="315"/>
      <c r="R50" s="315"/>
      <c r="S50" s="315"/>
      <c r="T50" s="315"/>
      <c r="U50" s="315"/>
      <c r="V50" s="315"/>
      <c r="W50" s="315"/>
      <c r="X50" s="315"/>
      <c r="Y50" s="315"/>
      <c r="Z50" s="315"/>
    </row>
    <row r="51" spans="1:26">
      <c r="A51" s="107" t="s">
        <v>136</v>
      </c>
      <c r="B51" s="10"/>
      <c r="C51" s="29"/>
      <c r="D51" s="63"/>
      <c r="E51" s="312"/>
      <c r="F51" s="312"/>
      <c r="G51" s="315"/>
      <c r="H51" s="315"/>
      <c r="I51" s="315"/>
      <c r="J51" s="315"/>
      <c r="K51" s="315"/>
      <c r="L51" s="315"/>
      <c r="M51" s="315"/>
      <c r="N51" s="315"/>
      <c r="O51" s="315"/>
      <c r="P51" s="315"/>
      <c r="Q51" s="315"/>
      <c r="R51" s="315"/>
      <c r="S51" s="315"/>
      <c r="T51" s="315"/>
      <c r="U51" s="315"/>
      <c r="V51" s="315"/>
      <c r="W51" s="315"/>
      <c r="X51" s="315"/>
      <c r="Y51" s="315"/>
      <c r="Z51" s="315"/>
    </row>
    <row r="52" spans="1:26">
      <c r="A52" s="107" t="s">
        <v>137</v>
      </c>
      <c r="B52" s="10"/>
      <c r="C52" s="29"/>
      <c r="D52" s="63"/>
      <c r="E52" s="312"/>
      <c r="F52" s="312"/>
      <c r="G52" s="315"/>
      <c r="H52" s="315"/>
      <c r="I52" s="315"/>
      <c r="J52" s="315"/>
      <c r="K52" s="315"/>
      <c r="L52" s="315"/>
      <c r="M52" s="315"/>
      <c r="N52" s="315"/>
      <c r="O52" s="315"/>
      <c r="P52" s="315"/>
      <c r="Q52" s="315"/>
      <c r="R52" s="315"/>
      <c r="S52" s="315"/>
      <c r="T52" s="315"/>
      <c r="U52" s="315"/>
      <c r="V52" s="315"/>
      <c r="W52" s="315"/>
      <c r="X52" s="315"/>
      <c r="Y52" s="315"/>
      <c r="Z52" s="315"/>
    </row>
    <row r="53" spans="1:26">
      <c r="A53" s="107" t="s">
        <v>138</v>
      </c>
      <c r="B53" s="10"/>
      <c r="C53" s="29"/>
      <c r="D53" s="63"/>
      <c r="E53" s="312"/>
      <c r="F53" s="312"/>
      <c r="G53" s="315"/>
      <c r="H53" s="315"/>
      <c r="I53" s="315"/>
      <c r="J53" s="315"/>
      <c r="K53" s="315"/>
      <c r="L53" s="315"/>
      <c r="M53" s="315"/>
      <c r="N53" s="315"/>
      <c r="O53" s="315"/>
      <c r="P53" s="315"/>
      <c r="Q53" s="315"/>
      <c r="R53" s="315"/>
      <c r="S53" s="315"/>
      <c r="T53" s="315"/>
      <c r="U53" s="315"/>
      <c r="V53" s="315"/>
      <c r="W53" s="315"/>
      <c r="X53" s="315"/>
      <c r="Y53" s="315"/>
      <c r="Z53" s="315"/>
    </row>
    <row r="54" spans="1:26">
      <c r="A54" s="107" t="s">
        <v>139</v>
      </c>
      <c r="B54" s="10"/>
      <c r="C54" s="29"/>
      <c r="D54" s="63"/>
      <c r="E54" s="312"/>
      <c r="F54" s="312"/>
      <c r="G54" s="315"/>
      <c r="H54" s="315"/>
      <c r="I54" s="315"/>
      <c r="J54" s="315"/>
      <c r="K54" s="315"/>
      <c r="L54" s="315"/>
      <c r="M54" s="315"/>
      <c r="N54" s="315"/>
      <c r="O54" s="315"/>
      <c r="P54" s="315"/>
      <c r="Q54" s="315"/>
      <c r="R54" s="315"/>
      <c r="S54" s="315"/>
      <c r="T54" s="315"/>
      <c r="U54" s="315"/>
      <c r="V54" s="315"/>
      <c r="W54" s="315"/>
      <c r="X54" s="315"/>
      <c r="Y54" s="315"/>
      <c r="Z54" s="315"/>
    </row>
    <row r="55" spans="1:26">
      <c r="A55" s="107" t="s">
        <v>140</v>
      </c>
      <c r="B55" s="10"/>
      <c r="C55" s="29"/>
      <c r="D55" s="63"/>
      <c r="E55" s="326"/>
      <c r="F55" s="326"/>
      <c r="G55" s="315"/>
      <c r="H55" s="315"/>
      <c r="I55" s="315"/>
      <c r="J55" s="315"/>
      <c r="K55" s="315"/>
      <c r="L55" s="315"/>
      <c r="M55" s="315"/>
      <c r="N55" s="315"/>
      <c r="O55" s="315"/>
      <c r="P55" s="315"/>
      <c r="Q55" s="315"/>
      <c r="R55" s="315"/>
      <c r="S55" s="315"/>
      <c r="T55" s="315"/>
      <c r="U55" s="315"/>
      <c r="V55" s="315"/>
      <c r="W55" s="315"/>
      <c r="X55" s="315"/>
      <c r="Y55" s="315"/>
      <c r="Z55" s="315"/>
    </row>
    <row r="56" spans="1:26">
      <c r="A56" s="107" t="s">
        <v>141</v>
      </c>
      <c r="B56" s="10"/>
      <c r="C56" s="29"/>
      <c r="D56" s="224"/>
      <c r="E56" s="313"/>
      <c r="F56" s="313"/>
      <c r="G56" s="315"/>
      <c r="H56" s="315"/>
      <c r="I56" s="315"/>
      <c r="J56" s="315"/>
      <c r="K56" s="315"/>
      <c r="L56" s="315"/>
      <c r="M56" s="315"/>
      <c r="N56" s="315"/>
      <c r="O56" s="315"/>
      <c r="P56" s="315"/>
      <c r="Q56" s="315"/>
      <c r="R56" s="315"/>
      <c r="S56" s="315"/>
      <c r="T56" s="315"/>
      <c r="U56" s="315"/>
      <c r="V56" s="315"/>
      <c r="W56" s="315"/>
      <c r="X56" s="315"/>
      <c r="Y56" s="315"/>
      <c r="Z56" s="315"/>
    </row>
    <row r="57" spans="1:26">
      <c r="A57" s="107" t="s">
        <v>153</v>
      </c>
      <c r="B57" s="10"/>
      <c r="C57" s="29"/>
      <c r="D57" s="224"/>
      <c r="E57" s="313"/>
      <c r="F57" s="313"/>
      <c r="G57" s="315"/>
      <c r="H57" s="315"/>
      <c r="I57" s="315"/>
      <c r="J57" s="315"/>
      <c r="K57" s="315"/>
      <c r="L57" s="315"/>
      <c r="M57" s="315"/>
      <c r="N57" s="315"/>
      <c r="O57" s="315"/>
      <c r="P57" s="315"/>
      <c r="Q57" s="315"/>
      <c r="R57" s="315"/>
      <c r="S57" s="315"/>
      <c r="T57" s="315"/>
      <c r="U57" s="315"/>
      <c r="V57" s="315"/>
      <c r="W57" s="315"/>
      <c r="X57" s="315"/>
      <c r="Y57" s="315"/>
      <c r="Z57" s="315"/>
    </row>
    <row r="58" spans="1:26">
      <c r="A58" s="107" t="s">
        <v>154</v>
      </c>
      <c r="B58" s="10"/>
      <c r="C58" s="29"/>
      <c r="D58" s="224"/>
      <c r="E58" s="313"/>
      <c r="F58" s="313"/>
      <c r="G58" s="315"/>
      <c r="H58" s="315"/>
      <c r="I58" s="315"/>
      <c r="J58" s="315"/>
      <c r="K58" s="315"/>
      <c r="L58" s="315"/>
      <c r="M58" s="315"/>
      <c r="N58" s="315"/>
      <c r="O58" s="315"/>
      <c r="P58" s="315"/>
      <c r="Q58" s="315"/>
      <c r="R58" s="315"/>
      <c r="S58" s="315"/>
      <c r="T58" s="315"/>
      <c r="U58" s="315"/>
      <c r="V58" s="315"/>
      <c r="W58" s="315"/>
      <c r="X58" s="315"/>
      <c r="Y58" s="315"/>
      <c r="Z58" s="315"/>
    </row>
    <row r="59" spans="1:26">
      <c r="A59" s="107" t="s">
        <v>155</v>
      </c>
      <c r="B59" s="10"/>
      <c r="C59" s="29"/>
      <c r="D59" s="224"/>
      <c r="E59" s="313"/>
      <c r="F59" s="313"/>
      <c r="G59" s="315"/>
      <c r="H59" s="315"/>
      <c r="I59" s="315"/>
      <c r="J59" s="315"/>
      <c r="K59" s="315"/>
      <c r="L59" s="315"/>
      <c r="M59" s="315"/>
      <c r="N59" s="315"/>
      <c r="O59" s="315"/>
      <c r="P59" s="315"/>
      <c r="Q59" s="315"/>
      <c r="R59" s="315"/>
      <c r="S59" s="315"/>
      <c r="T59" s="315"/>
      <c r="U59" s="315"/>
      <c r="V59" s="315"/>
      <c r="W59" s="315"/>
      <c r="X59" s="315"/>
      <c r="Y59" s="315"/>
      <c r="Z59" s="315"/>
    </row>
    <row r="60" spans="1:26">
      <c r="A60" s="107" t="s">
        <v>185</v>
      </c>
      <c r="B60" s="10"/>
      <c r="C60" s="29"/>
      <c r="D60" s="224"/>
      <c r="E60" s="313"/>
      <c r="F60" s="313"/>
      <c r="G60" s="315"/>
      <c r="H60" s="315"/>
      <c r="I60" s="315"/>
      <c r="J60" s="315"/>
      <c r="K60" s="315"/>
      <c r="L60" s="315"/>
      <c r="M60" s="315"/>
      <c r="N60" s="315"/>
      <c r="O60" s="315"/>
      <c r="P60" s="315"/>
      <c r="Q60" s="315"/>
      <c r="R60" s="315"/>
      <c r="S60" s="315"/>
      <c r="T60" s="315"/>
      <c r="U60" s="315"/>
      <c r="V60" s="315"/>
      <c r="W60" s="315"/>
      <c r="X60" s="315"/>
      <c r="Y60" s="315"/>
      <c r="Z60" s="315"/>
    </row>
    <row r="61" spans="1:26">
      <c r="A61" s="107" t="s">
        <v>186</v>
      </c>
      <c r="B61" s="10"/>
      <c r="C61" s="29"/>
      <c r="D61" s="224"/>
      <c r="E61" s="313"/>
      <c r="F61" s="313"/>
      <c r="G61" s="315"/>
      <c r="H61" s="315"/>
      <c r="I61" s="315"/>
      <c r="J61" s="315"/>
      <c r="K61" s="315"/>
      <c r="L61" s="315"/>
      <c r="M61" s="315"/>
      <c r="N61" s="315"/>
      <c r="O61" s="315"/>
      <c r="P61" s="315"/>
      <c r="Q61" s="315"/>
      <c r="R61" s="315"/>
      <c r="S61" s="315"/>
      <c r="T61" s="315"/>
      <c r="U61" s="315"/>
      <c r="V61" s="315"/>
      <c r="W61" s="315"/>
      <c r="X61" s="315"/>
      <c r="Y61" s="315"/>
      <c r="Z61" s="315"/>
    </row>
    <row r="62" spans="1:26">
      <c r="A62" s="107"/>
      <c r="D62" s="15"/>
      <c r="E62" s="73"/>
      <c r="F62" s="74"/>
      <c r="G62" s="74"/>
      <c r="H62" s="74"/>
      <c r="I62" s="74"/>
      <c r="J62" s="74"/>
      <c r="K62" s="74"/>
      <c r="L62" s="74"/>
      <c r="M62" s="74"/>
      <c r="N62" s="74"/>
      <c r="O62" s="75"/>
      <c r="P62" s="75"/>
      <c r="Q62" s="257"/>
      <c r="R62" s="257"/>
      <c r="S62" s="257"/>
      <c r="T62" s="257"/>
      <c r="U62" s="257"/>
      <c r="V62" s="257"/>
      <c r="W62" s="257"/>
      <c r="X62" s="257"/>
      <c r="Y62" s="257"/>
      <c r="Z62" s="258"/>
    </row>
    <row r="63" spans="1:26">
      <c r="A63" s="107"/>
      <c r="D63" s="15"/>
      <c r="E63" s="76"/>
      <c r="F63" s="77"/>
      <c r="G63" s="77"/>
      <c r="H63" s="77"/>
      <c r="I63" s="77"/>
      <c r="J63" s="77"/>
      <c r="K63" s="77"/>
      <c r="L63" s="77"/>
      <c r="M63" s="77"/>
      <c r="N63" s="77"/>
      <c r="O63" s="78"/>
      <c r="P63" s="78"/>
      <c r="Q63" s="78"/>
      <c r="R63" s="78"/>
      <c r="S63" s="78"/>
      <c r="T63" s="78"/>
      <c r="U63" s="78"/>
      <c r="V63" s="78"/>
      <c r="W63" s="78"/>
      <c r="X63" s="78"/>
      <c r="Y63" s="78"/>
      <c r="Z63" s="79"/>
    </row>
    <row r="64" spans="1:26">
      <c r="A64" s="107"/>
      <c r="D64" s="15"/>
      <c r="E64" s="76"/>
      <c r="F64" s="77"/>
      <c r="G64" s="77"/>
      <c r="H64" s="77"/>
      <c r="I64" s="77"/>
      <c r="J64" s="77"/>
      <c r="K64" s="77"/>
      <c r="L64" s="77"/>
      <c r="M64" s="77"/>
      <c r="N64" s="77"/>
      <c r="O64" s="78"/>
      <c r="P64" s="78"/>
      <c r="Q64" s="78"/>
      <c r="R64" s="78"/>
      <c r="S64" s="78"/>
      <c r="T64" s="78"/>
      <c r="U64" s="78"/>
      <c r="V64" s="78"/>
      <c r="W64" s="78"/>
      <c r="X64" s="78"/>
      <c r="Y64" s="78"/>
      <c r="Z64" s="79"/>
    </row>
    <row r="65" spans="1:26">
      <c r="A65" s="107"/>
      <c r="B65" s="21" t="s">
        <v>267</v>
      </c>
      <c r="D65" s="21"/>
      <c r="E65" s="76"/>
      <c r="F65" s="77"/>
      <c r="G65" s="77"/>
      <c r="H65" s="77"/>
      <c r="I65" s="77"/>
      <c r="J65" s="77"/>
      <c r="K65" s="77"/>
      <c r="L65" s="77"/>
      <c r="M65" s="77"/>
      <c r="N65" s="77"/>
      <c r="O65" s="78"/>
      <c r="P65" s="78"/>
      <c r="Q65" s="78"/>
      <c r="R65" s="78"/>
      <c r="S65" s="78"/>
      <c r="T65" s="78"/>
      <c r="U65" s="78"/>
      <c r="V65" s="78"/>
      <c r="W65" s="78"/>
      <c r="X65" s="78"/>
      <c r="Y65" s="78"/>
      <c r="Z65" s="79"/>
    </row>
    <row r="66" spans="1:26">
      <c r="A66" s="107"/>
      <c r="B66" s="15" t="s">
        <v>32</v>
      </c>
      <c r="D66" s="62" t="s">
        <v>307</v>
      </c>
      <c r="E66" s="49" t="s">
        <v>15</v>
      </c>
      <c r="F66" s="49" t="s">
        <v>16</v>
      </c>
      <c r="G66" s="49" t="s">
        <v>18</v>
      </c>
      <c r="H66" s="49" t="s">
        <v>19</v>
      </c>
      <c r="I66" s="49" t="s">
        <v>22</v>
      </c>
      <c r="J66" s="49" t="s">
        <v>23</v>
      </c>
      <c r="K66" s="49" t="s">
        <v>25</v>
      </c>
      <c r="L66" s="49" t="s">
        <v>26</v>
      </c>
      <c r="M66" s="49" t="s">
        <v>27</v>
      </c>
      <c r="N66" s="49" t="s">
        <v>28</v>
      </c>
      <c r="O66" s="254" t="s">
        <v>362</v>
      </c>
      <c r="P66" s="254" t="s">
        <v>363</v>
      </c>
      <c r="Q66" s="254" t="s">
        <v>364</v>
      </c>
      <c r="R66" s="254" t="s">
        <v>365</v>
      </c>
      <c r="S66" s="254" t="s">
        <v>366</v>
      </c>
      <c r="T66" s="254" t="s">
        <v>367</v>
      </c>
      <c r="U66" s="254" t="s">
        <v>368</v>
      </c>
      <c r="V66" s="254" t="s">
        <v>369</v>
      </c>
      <c r="W66" s="254" t="s">
        <v>370</v>
      </c>
      <c r="X66" s="254" t="s">
        <v>371</v>
      </c>
      <c r="Y66" s="254" t="s">
        <v>372</v>
      </c>
      <c r="Z66" s="254" t="s">
        <v>373</v>
      </c>
    </row>
    <row r="67" spans="1:26">
      <c r="A67" s="107" t="s">
        <v>187</v>
      </c>
      <c r="B67" s="10" t="s">
        <v>412</v>
      </c>
      <c r="C67" s="31"/>
      <c r="D67" s="224" t="s">
        <v>324</v>
      </c>
      <c r="E67" s="319">
        <v>22</v>
      </c>
      <c r="F67" s="319">
        <v>22</v>
      </c>
      <c r="G67" s="315">
        <v>18</v>
      </c>
      <c r="H67" s="315">
        <v>18</v>
      </c>
      <c r="I67" s="315">
        <v>18</v>
      </c>
      <c r="J67" s="315">
        <v>18</v>
      </c>
      <c r="K67" s="315">
        <v>18</v>
      </c>
      <c r="L67" s="315">
        <v>18</v>
      </c>
      <c r="M67" s="315">
        <v>18</v>
      </c>
      <c r="N67" s="315">
        <v>18</v>
      </c>
      <c r="O67" s="315">
        <v>18</v>
      </c>
      <c r="P67" s="315">
        <v>0</v>
      </c>
      <c r="Q67" s="315">
        <v>0</v>
      </c>
      <c r="R67" s="315">
        <v>0</v>
      </c>
      <c r="S67" s="315">
        <v>0</v>
      </c>
      <c r="T67" s="315">
        <v>0</v>
      </c>
      <c r="U67" s="315">
        <v>0</v>
      </c>
      <c r="V67" s="315">
        <v>0</v>
      </c>
      <c r="W67" s="315">
        <v>0</v>
      </c>
      <c r="X67" s="315">
        <v>0</v>
      </c>
      <c r="Y67" s="315">
        <v>0</v>
      </c>
      <c r="Z67" s="315">
        <v>0</v>
      </c>
    </row>
    <row r="68" spans="1:26" ht="31.5">
      <c r="A68" s="107" t="s">
        <v>188</v>
      </c>
      <c r="B68" s="10" t="s">
        <v>417</v>
      </c>
      <c r="C68" s="31"/>
      <c r="D68" s="224" t="s">
        <v>320</v>
      </c>
      <c r="E68" s="312">
        <v>0</v>
      </c>
      <c r="F68" s="312">
        <v>0</v>
      </c>
      <c r="G68" s="315">
        <v>0</v>
      </c>
      <c r="H68" s="315">
        <v>0</v>
      </c>
      <c r="I68" s="315">
        <v>0</v>
      </c>
      <c r="J68" s="315">
        <v>0</v>
      </c>
      <c r="K68" s="315">
        <v>0</v>
      </c>
      <c r="L68" s="315">
        <v>0</v>
      </c>
      <c r="M68" s="315">
        <v>0</v>
      </c>
      <c r="N68" s="315">
        <v>0</v>
      </c>
      <c r="O68" s="315">
        <v>0</v>
      </c>
      <c r="P68" s="315">
        <v>0</v>
      </c>
      <c r="Q68" s="315">
        <v>0</v>
      </c>
      <c r="R68" s="315">
        <v>0</v>
      </c>
      <c r="S68" s="315">
        <v>0</v>
      </c>
      <c r="T68" s="315">
        <v>0</v>
      </c>
      <c r="U68" s="315">
        <v>0</v>
      </c>
      <c r="V68" s="315">
        <v>0</v>
      </c>
      <c r="W68" s="315">
        <v>0</v>
      </c>
      <c r="X68" s="315">
        <v>0</v>
      </c>
      <c r="Y68" s="315">
        <v>0</v>
      </c>
      <c r="Z68" s="315">
        <v>0</v>
      </c>
    </row>
    <row r="69" spans="1:26">
      <c r="A69" s="107" t="s">
        <v>189</v>
      </c>
      <c r="B69" s="10" t="s">
        <v>414</v>
      </c>
      <c r="C69" s="31"/>
      <c r="D69" s="224" t="s">
        <v>321</v>
      </c>
      <c r="E69" s="313">
        <v>0</v>
      </c>
      <c r="F69" s="313">
        <v>0</v>
      </c>
      <c r="G69" s="315">
        <v>0</v>
      </c>
      <c r="H69" s="315">
        <v>0</v>
      </c>
      <c r="I69" s="315">
        <v>0</v>
      </c>
      <c r="J69" s="315">
        <v>0</v>
      </c>
      <c r="K69" s="315">
        <v>0</v>
      </c>
      <c r="L69" s="315">
        <v>0</v>
      </c>
      <c r="M69" s="315">
        <v>0</v>
      </c>
      <c r="N69" s="315">
        <v>0</v>
      </c>
      <c r="O69" s="315">
        <v>0</v>
      </c>
      <c r="P69" s="315">
        <v>0</v>
      </c>
      <c r="Q69" s="315">
        <v>0</v>
      </c>
      <c r="R69" s="315">
        <v>0</v>
      </c>
      <c r="S69" s="315">
        <v>0</v>
      </c>
      <c r="T69" s="315">
        <v>0</v>
      </c>
      <c r="U69" s="315">
        <v>0</v>
      </c>
      <c r="V69" s="315">
        <v>0</v>
      </c>
      <c r="W69" s="315">
        <v>0</v>
      </c>
      <c r="X69" s="315">
        <v>0</v>
      </c>
      <c r="Y69" s="315">
        <v>0</v>
      </c>
      <c r="Z69" s="315">
        <v>0</v>
      </c>
    </row>
    <row r="70" spans="1:26">
      <c r="A70" s="107" t="s">
        <v>190</v>
      </c>
      <c r="B70" s="10" t="s">
        <v>415</v>
      </c>
      <c r="C70" s="31"/>
      <c r="D70" s="224" t="s">
        <v>324</v>
      </c>
      <c r="E70" s="313">
        <v>0</v>
      </c>
      <c r="F70" s="313">
        <v>0</v>
      </c>
      <c r="G70" s="315">
        <v>0</v>
      </c>
      <c r="H70" s="315">
        <v>0</v>
      </c>
      <c r="I70" s="315">
        <v>0</v>
      </c>
      <c r="J70" s="315">
        <v>0</v>
      </c>
      <c r="K70" s="315">
        <v>0</v>
      </c>
      <c r="L70" s="315">
        <v>0</v>
      </c>
      <c r="M70" s="315">
        <v>0</v>
      </c>
      <c r="N70" s="315">
        <v>0</v>
      </c>
      <c r="O70" s="315">
        <v>0</v>
      </c>
      <c r="P70" s="315">
        <v>0</v>
      </c>
      <c r="Q70" s="315">
        <v>0</v>
      </c>
      <c r="R70" s="315">
        <v>0</v>
      </c>
      <c r="S70" s="315">
        <v>0</v>
      </c>
      <c r="T70" s="315">
        <v>0</v>
      </c>
      <c r="U70" s="315">
        <v>0</v>
      </c>
      <c r="V70" s="315">
        <v>0</v>
      </c>
      <c r="W70" s="315">
        <v>0</v>
      </c>
      <c r="X70" s="315">
        <v>0</v>
      </c>
      <c r="Y70" s="315">
        <v>0</v>
      </c>
      <c r="Z70" s="315">
        <v>0</v>
      </c>
    </row>
    <row r="71" spans="1:26">
      <c r="A71" s="107" t="s">
        <v>334</v>
      </c>
      <c r="B71" s="10"/>
      <c r="C71" s="31"/>
      <c r="D71" s="224"/>
      <c r="E71" s="312"/>
      <c r="F71" s="312"/>
      <c r="G71" s="315"/>
      <c r="H71" s="315"/>
      <c r="I71" s="315"/>
      <c r="J71" s="315"/>
      <c r="K71" s="315"/>
      <c r="L71" s="315"/>
      <c r="M71" s="315"/>
      <c r="N71" s="315"/>
      <c r="O71" s="315"/>
      <c r="P71" s="315"/>
      <c r="Q71" s="315"/>
      <c r="R71" s="315"/>
      <c r="S71" s="315"/>
      <c r="T71" s="315"/>
      <c r="U71" s="315"/>
      <c r="V71" s="315"/>
      <c r="W71" s="315"/>
      <c r="X71" s="315"/>
      <c r="Y71" s="315"/>
      <c r="Z71" s="315"/>
    </row>
    <row r="72" spans="1:26">
      <c r="A72" s="107" t="s">
        <v>335</v>
      </c>
      <c r="B72" s="30"/>
      <c r="C72" s="31"/>
      <c r="D72" s="224"/>
      <c r="E72" s="326"/>
      <c r="F72" s="326"/>
      <c r="G72" s="315"/>
      <c r="H72" s="315"/>
      <c r="I72" s="315"/>
      <c r="J72" s="315"/>
      <c r="K72" s="315"/>
      <c r="L72" s="315"/>
      <c r="M72" s="315"/>
      <c r="N72" s="315"/>
      <c r="O72" s="315"/>
      <c r="P72" s="315"/>
      <c r="Q72" s="315"/>
      <c r="R72" s="315"/>
      <c r="S72" s="315"/>
      <c r="T72" s="315"/>
      <c r="U72" s="315"/>
      <c r="V72" s="315"/>
      <c r="W72" s="315"/>
      <c r="X72" s="315"/>
      <c r="Y72" s="315"/>
      <c r="Z72" s="315"/>
    </row>
    <row r="73" spans="1:26">
      <c r="A73" s="107" t="s">
        <v>374</v>
      </c>
      <c r="B73" s="30"/>
      <c r="C73" s="31"/>
      <c r="D73" s="224"/>
      <c r="E73" s="326"/>
      <c r="F73" s="326"/>
      <c r="G73" s="315"/>
      <c r="H73" s="315"/>
      <c r="I73" s="315"/>
      <c r="J73" s="315"/>
      <c r="K73" s="315"/>
      <c r="L73" s="315"/>
      <c r="M73" s="315"/>
      <c r="N73" s="315"/>
      <c r="O73" s="315"/>
      <c r="P73" s="315"/>
      <c r="Q73" s="315"/>
      <c r="R73" s="315"/>
      <c r="S73" s="315"/>
      <c r="T73" s="315"/>
      <c r="U73" s="315"/>
      <c r="V73" s="315"/>
      <c r="W73" s="315"/>
      <c r="X73" s="315"/>
      <c r="Y73" s="315"/>
      <c r="Z73" s="315"/>
    </row>
    <row r="74" spans="1:26">
      <c r="A74" s="107" t="s">
        <v>375</v>
      </c>
      <c r="B74" s="30"/>
      <c r="C74" s="31"/>
      <c r="D74" s="224"/>
      <c r="E74" s="326"/>
      <c r="F74" s="326"/>
      <c r="G74" s="315"/>
      <c r="H74" s="315"/>
      <c r="I74" s="315"/>
      <c r="J74" s="315"/>
      <c r="K74" s="315"/>
      <c r="L74" s="315"/>
      <c r="M74" s="315"/>
      <c r="N74" s="315"/>
      <c r="O74" s="315"/>
      <c r="P74" s="315"/>
      <c r="Q74" s="315"/>
      <c r="R74" s="315"/>
      <c r="S74" s="315"/>
      <c r="T74" s="315"/>
      <c r="U74" s="315"/>
      <c r="V74" s="315"/>
      <c r="W74" s="315"/>
      <c r="X74" s="315"/>
      <c r="Y74" s="315"/>
      <c r="Z74" s="315"/>
    </row>
    <row r="75" spans="1:26">
      <c r="A75" s="107" t="s">
        <v>376</v>
      </c>
      <c r="B75" s="30"/>
      <c r="C75" s="31"/>
      <c r="D75" s="224"/>
      <c r="E75" s="326"/>
      <c r="F75" s="326"/>
      <c r="G75" s="315"/>
      <c r="H75" s="315"/>
      <c r="I75" s="315"/>
      <c r="J75" s="315"/>
      <c r="K75" s="315"/>
      <c r="L75" s="315"/>
      <c r="M75" s="315"/>
      <c r="N75" s="315"/>
      <c r="O75" s="315"/>
      <c r="P75" s="315"/>
      <c r="Q75" s="315"/>
      <c r="R75" s="315"/>
      <c r="S75" s="315"/>
      <c r="T75" s="315"/>
      <c r="U75" s="315"/>
      <c r="V75" s="315"/>
      <c r="W75" s="315"/>
      <c r="X75" s="315"/>
      <c r="Y75" s="315"/>
      <c r="Z75" s="315"/>
    </row>
    <row r="76" spans="1:26">
      <c r="A76" s="107" t="s">
        <v>377</v>
      </c>
      <c r="B76" s="30"/>
      <c r="C76" s="31"/>
      <c r="D76" s="224"/>
      <c r="E76" s="326"/>
      <c r="F76" s="326"/>
      <c r="G76" s="315"/>
      <c r="H76" s="315"/>
      <c r="I76" s="315"/>
      <c r="J76" s="315"/>
      <c r="K76" s="315"/>
      <c r="L76" s="315"/>
      <c r="M76" s="315"/>
      <c r="N76" s="315"/>
      <c r="O76" s="315"/>
      <c r="P76" s="315"/>
      <c r="Q76" s="315"/>
      <c r="R76" s="315"/>
      <c r="S76" s="315"/>
      <c r="T76" s="315"/>
      <c r="U76" s="315"/>
      <c r="V76" s="315"/>
      <c r="W76" s="315"/>
      <c r="X76" s="315"/>
      <c r="Y76" s="315"/>
      <c r="Z76" s="315"/>
    </row>
    <row r="77" spans="1:26">
      <c r="A77" s="107" t="s">
        <v>378</v>
      </c>
      <c r="B77" s="30"/>
      <c r="C77" s="31"/>
      <c r="D77" s="224"/>
      <c r="E77" s="326"/>
      <c r="F77" s="326"/>
      <c r="G77" s="315"/>
      <c r="H77" s="315"/>
      <c r="I77" s="315"/>
      <c r="J77" s="315"/>
      <c r="K77" s="315"/>
      <c r="L77" s="315"/>
      <c r="M77" s="315"/>
      <c r="N77" s="315"/>
      <c r="O77" s="315"/>
      <c r="P77" s="315"/>
      <c r="Q77" s="315"/>
      <c r="R77" s="315"/>
      <c r="S77" s="315"/>
      <c r="T77" s="315"/>
      <c r="U77" s="315"/>
      <c r="V77" s="315"/>
      <c r="W77" s="315"/>
      <c r="X77" s="315"/>
      <c r="Y77" s="315"/>
      <c r="Z77" s="315"/>
    </row>
    <row r="78" spans="1:26">
      <c r="A78" s="107" t="s">
        <v>379</v>
      </c>
      <c r="B78" s="30"/>
      <c r="C78" s="31"/>
      <c r="D78" s="224"/>
      <c r="E78" s="326"/>
      <c r="F78" s="326"/>
      <c r="G78" s="315"/>
      <c r="H78" s="315"/>
      <c r="I78" s="315"/>
      <c r="J78" s="315"/>
      <c r="K78" s="315"/>
      <c r="L78" s="315"/>
      <c r="M78" s="315"/>
      <c r="N78" s="315"/>
      <c r="O78" s="315"/>
      <c r="P78" s="315"/>
      <c r="Q78" s="315"/>
      <c r="R78" s="315"/>
      <c r="S78" s="315"/>
      <c r="T78" s="315"/>
      <c r="U78" s="315"/>
      <c r="V78" s="315"/>
      <c r="W78" s="315"/>
      <c r="X78" s="315"/>
      <c r="Y78" s="315"/>
      <c r="Z78" s="315"/>
    </row>
    <row r="79" spans="1:26">
      <c r="A79" s="107"/>
      <c r="B79" s="139"/>
      <c r="C79" s="140"/>
      <c r="D79" s="141"/>
      <c r="E79" s="141"/>
      <c r="F79" s="141"/>
      <c r="G79" s="142"/>
      <c r="H79" s="142"/>
      <c r="I79" s="142"/>
      <c r="J79" s="142"/>
      <c r="K79" s="142"/>
      <c r="L79" s="142"/>
      <c r="M79" s="142"/>
      <c r="N79" s="142"/>
      <c r="O79" s="143"/>
      <c r="P79" s="143"/>
      <c r="Q79" s="259"/>
      <c r="R79" s="259"/>
      <c r="S79" s="259"/>
      <c r="T79" s="259"/>
      <c r="U79" s="259"/>
      <c r="V79" s="259"/>
      <c r="W79" s="259"/>
      <c r="X79" s="259"/>
      <c r="Y79" s="259"/>
      <c r="Z79" s="260"/>
    </row>
    <row r="80" spans="1:26" ht="31.5">
      <c r="A80" s="107">
        <v>12</v>
      </c>
      <c r="B80" s="149" t="s">
        <v>343</v>
      </c>
      <c r="C80" s="33"/>
      <c r="D80" s="150"/>
      <c r="E80" s="151">
        <f>SUM(E48:E61,E67:E78)</f>
        <v>24.740000000000002</v>
      </c>
      <c r="F80" s="151">
        <f t="shared" ref="F80:Z80" si="9">SUM(F48:F61,F67:F78)</f>
        <v>25.59</v>
      </c>
      <c r="G80" s="151">
        <f t="shared" si="9"/>
        <v>20</v>
      </c>
      <c r="H80" s="151">
        <f t="shared" si="9"/>
        <v>20</v>
      </c>
      <c r="I80" s="151">
        <f t="shared" si="9"/>
        <v>20</v>
      </c>
      <c r="J80" s="151">
        <f t="shared" si="9"/>
        <v>20</v>
      </c>
      <c r="K80" s="151">
        <f t="shared" si="9"/>
        <v>20</v>
      </c>
      <c r="L80" s="151">
        <f t="shared" si="9"/>
        <v>20</v>
      </c>
      <c r="M80" s="151">
        <f t="shared" si="9"/>
        <v>20</v>
      </c>
      <c r="N80" s="151">
        <f t="shared" si="9"/>
        <v>20</v>
      </c>
      <c r="O80" s="151">
        <f t="shared" si="9"/>
        <v>20</v>
      </c>
      <c r="P80" s="151">
        <f t="shared" si="9"/>
        <v>2</v>
      </c>
      <c r="Q80" s="151">
        <f t="shared" si="9"/>
        <v>2</v>
      </c>
      <c r="R80" s="151">
        <f t="shared" si="9"/>
        <v>2</v>
      </c>
      <c r="S80" s="151">
        <f t="shared" si="9"/>
        <v>2</v>
      </c>
      <c r="T80" s="151">
        <f t="shared" si="9"/>
        <v>2</v>
      </c>
      <c r="U80" s="151">
        <f t="shared" si="9"/>
        <v>2</v>
      </c>
      <c r="V80" s="151">
        <f t="shared" si="9"/>
        <v>2</v>
      </c>
      <c r="W80" s="151">
        <f t="shared" si="9"/>
        <v>2</v>
      </c>
      <c r="X80" s="151">
        <f t="shared" si="9"/>
        <v>2</v>
      </c>
      <c r="Y80" s="151">
        <f t="shared" si="9"/>
        <v>2</v>
      </c>
      <c r="Z80" s="151">
        <f t="shared" si="9"/>
        <v>2</v>
      </c>
    </row>
    <row r="81" spans="1:26">
      <c r="A81" s="107"/>
      <c r="B81" s="129"/>
      <c r="C81" s="126"/>
      <c r="D81" s="125"/>
      <c r="E81" s="81"/>
      <c r="F81" s="81"/>
      <c r="G81" s="81"/>
      <c r="H81" s="81"/>
      <c r="I81" s="81"/>
      <c r="J81" s="81"/>
      <c r="K81" s="81"/>
      <c r="L81" s="81"/>
      <c r="M81" s="81"/>
      <c r="N81" s="81"/>
      <c r="O81" s="81"/>
      <c r="P81" s="81"/>
      <c r="Q81" s="263"/>
      <c r="R81" s="263"/>
      <c r="S81" s="263"/>
      <c r="T81" s="263"/>
      <c r="U81" s="263"/>
      <c r="V81" s="263"/>
      <c r="W81" s="263"/>
      <c r="X81" s="263"/>
      <c r="Y81" s="263"/>
      <c r="Z81" s="264"/>
    </row>
    <row r="82" spans="1:26" ht="15" customHeight="1">
      <c r="A82" s="107">
        <v>13</v>
      </c>
      <c r="B82" s="37" t="s">
        <v>158</v>
      </c>
      <c r="C82" s="38"/>
      <c r="D82" s="63"/>
      <c r="E82" s="64">
        <f t="shared" ref="E82:Z82" si="10">E80+E44</f>
        <v>284.74</v>
      </c>
      <c r="F82" s="64">
        <f t="shared" si="10"/>
        <v>260.58999999999997</v>
      </c>
      <c r="G82" s="64">
        <f t="shared" si="10"/>
        <v>263</v>
      </c>
      <c r="H82" s="64">
        <f t="shared" si="10"/>
        <v>263</v>
      </c>
      <c r="I82" s="64">
        <f t="shared" si="10"/>
        <v>263</v>
      </c>
      <c r="J82" s="64">
        <f t="shared" si="10"/>
        <v>263</v>
      </c>
      <c r="K82" s="64">
        <f t="shared" si="10"/>
        <v>263</v>
      </c>
      <c r="L82" s="64">
        <f t="shared" si="10"/>
        <v>263</v>
      </c>
      <c r="M82" s="64">
        <f t="shared" si="10"/>
        <v>263</v>
      </c>
      <c r="N82" s="64">
        <f t="shared" si="10"/>
        <v>263</v>
      </c>
      <c r="O82" s="64">
        <f t="shared" si="10"/>
        <v>263</v>
      </c>
      <c r="P82" s="64">
        <f t="shared" si="10"/>
        <v>245</v>
      </c>
      <c r="Q82" s="64">
        <f t="shared" si="10"/>
        <v>245</v>
      </c>
      <c r="R82" s="64">
        <f t="shared" si="10"/>
        <v>245</v>
      </c>
      <c r="S82" s="64">
        <f t="shared" si="10"/>
        <v>245</v>
      </c>
      <c r="T82" s="64">
        <f t="shared" si="10"/>
        <v>245</v>
      </c>
      <c r="U82" s="64">
        <f t="shared" si="10"/>
        <v>245</v>
      </c>
      <c r="V82" s="64">
        <f t="shared" si="10"/>
        <v>245</v>
      </c>
      <c r="W82" s="64">
        <f t="shared" si="10"/>
        <v>245</v>
      </c>
      <c r="X82" s="64">
        <f t="shared" si="10"/>
        <v>245</v>
      </c>
      <c r="Y82" s="64">
        <f t="shared" si="10"/>
        <v>245</v>
      </c>
      <c r="Z82" s="64">
        <f t="shared" si="10"/>
        <v>245</v>
      </c>
    </row>
    <row r="83" spans="1:26" ht="15" customHeight="1">
      <c r="A83" s="107"/>
      <c r="B83" s="92"/>
      <c r="C83" s="93"/>
      <c r="D83" s="15"/>
      <c r="E83" s="15"/>
      <c r="F83" s="15"/>
      <c r="G83" s="60"/>
      <c r="H83" s="60"/>
      <c r="I83" s="60"/>
      <c r="J83" s="60"/>
      <c r="K83" s="60"/>
      <c r="L83" s="60"/>
      <c r="M83" s="60"/>
      <c r="N83" s="60"/>
      <c r="O83" s="60"/>
      <c r="P83" s="60"/>
      <c r="Q83" s="60"/>
      <c r="R83" s="60"/>
    </row>
    <row r="84" spans="1:26" ht="15" customHeight="1">
      <c r="A84" s="107"/>
      <c r="B84" s="204" t="s">
        <v>35</v>
      </c>
      <c r="D84" s="15"/>
      <c r="E84" s="15"/>
      <c r="F84" s="15"/>
      <c r="G84" s="69"/>
      <c r="H84" s="69"/>
      <c r="I84" s="69"/>
      <c r="J84" s="69"/>
      <c r="K84" s="69"/>
      <c r="L84" s="69"/>
      <c r="M84" s="69"/>
      <c r="N84" s="69"/>
      <c r="O84" s="61"/>
      <c r="P84" s="61"/>
      <c r="Q84" s="61"/>
      <c r="R84" s="61"/>
    </row>
    <row r="85" spans="1:26" ht="15" customHeight="1">
      <c r="A85" s="107"/>
      <c r="B85" s="21" t="s">
        <v>268</v>
      </c>
      <c r="C85" s="25"/>
      <c r="D85" s="15"/>
      <c r="E85" s="15"/>
      <c r="F85" s="15"/>
      <c r="G85" s="69"/>
      <c r="H85" s="69"/>
      <c r="I85" s="69"/>
      <c r="J85" s="69"/>
      <c r="K85" s="69"/>
      <c r="L85" s="69"/>
      <c r="M85" s="69"/>
      <c r="N85" s="69"/>
      <c r="O85" s="61"/>
      <c r="P85" s="61"/>
      <c r="Q85" s="61"/>
      <c r="R85" s="61"/>
    </row>
    <row r="86" spans="1:26">
      <c r="A86" s="107"/>
      <c r="B86" s="15" t="s">
        <v>36</v>
      </c>
      <c r="C86" s="25"/>
      <c r="D86" s="62" t="s">
        <v>307</v>
      </c>
      <c r="E86" s="49" t="s">
        <v>15</v>
      </c>
      <c r="F86" s="49" t="s">
        <v>16</v>
      </c>
      <c r="G86" s="49" t="s">
        <v>18</v>
      </c>
      <c r="H86" s="49" t="s">
        <v>19</v>
      </c>
      <c r="I86" s="49" t="s">
        <v>22</v>
      </c>
      <c r="J86" s="49" t="s">
        <v>23</v>
      </c>
      <c r="K86" s="49" t="s">
        <v>25</v>
      </c>
      <c r="L86" s="49" t="s">
        <v>26</v>
      </c>
      <c r="M86" s="49" t="s">
        <v>27</v>
      </c>
      <c r="N86" s="49" t="s">
        <v>28</v>
      </c>
      <c r="O86" s="254" t="s">
        <v>362</v>
      </c>
      <c r="P86" s="254" t="s">
        <v>363</v>
      </c>
      <c r="Q86" s="254" t="s">
        <v>364</v>
      </c>
      <c r="R86" s="254" t="s">
        <v>365</v>
      </c>
      <c r="S86" s="254" t="s">
        <v>366</v>
      </c>
      <c r="T86" s="254" t="s">
        <v>367</v>
      </c>
      <c r="U86" s="254" t="s">
        <v>368</v>
      </c>
      <c r="V86" s="254" t="s">
        <v>369</v>
      </c>
      <c r="W86" s="254" t="s">
        <v>370</v>
      </c>
      <c r="X86" s="254" t="s">
        <v>371</v>
      </c>
      <c r="Y86" s="254" t="s">
        <v>372</v>
      </c>
      <c r="Z86" s="254" t="s">
        <v>373</v>
      </c>
    </row>
    <row r="87" spans="1:26">
      <c r="A87" s="107" t="s">
        <v>66</v>
      </c>
      <c r="B87" s="30" t="s">
        <v>418</v>
      </c>
      <c r="C87" s="94"/>
      <c r="D87" s="72" t="s">
        <v>316</v>
      </c>
      <c r="E87" s="326">
        <v>0</v>
      </c>
      <c r="F87" s="326">
        <v>0</v>
      </c>
      <c r="G87" s="88">
        <v>0</v>
      </c>
      <c r="H87" s="88">
        <v>0</v>
      </c>
      <c r="I87" s="88">
        <v>0</v>
      </c>
      <c r="J87" s="88">
        <v>0</v>
      </c>
      <c r="K87" s="88">
        <v>0</v>
      </c>
      <c r="L87" s="88">
        <v>0</v>
      </c>
      <c r="M87" s="88">
        <v>0</v>
      </c>
      <c r="N87" s="88">
        <v>0</v>
      </c>
      <c r="O87" s="88">
        <v>25</v>
      </c>
      <c r="P87" s="88">
        <v>25</v>
      </c>
      <c r="Q87" s="88">
        <v>25</v>
      </c>
      <c r="R87" s="88">
        <v>25</v>
      </c>
      <c r="S87" s="88">
        <v>25</v>
      </c>
      <c r="T87" s="88">
        <v>25</v>
      </c>
      <c r="U87" s="88">
        <v>40</v>
      </c>
      <c r="V87" s="88">
        <v>40</v>
      </c>
      <c r="W87" s="88">
        <v>40</v>
      </c>
      <c r="X87" s="88">
        <v>40</v>
      </c>
      <c r="Y87" s="88">
        <v>55</v>
      </c>
      <c r="Z87" s="88">
        <v>55</v>
      </c>
    </row>
    <row r="88" spans="1:26">
      <c r="A88" s="107" t="s">
        <v>67</v>
      </c>
      <c r="B88" s="10"/>
      <c r="C88" s="35"/>
      <c r="D88" s="72"/>
      <c r="E88" s="326"/>
      <c r="F88" s="312"/>
      <c r="G88" s="84"/>
      <c r="H88" s="84"/>
      <c r="I88" s="84"/>
      <c r="J88" s="91"/>
      <c r="K88" s="88"/>
      <c r="L88" s="88"/>
      <c r="M88" s="88"/>
      <c r="N88" s="88"/>
      <c r="O88" s="88"/>
      <c r="P88" s="88"/>
      <c r="Q88" s="88"/>
      <c r="R88" s="88"/>
      <c r="S88" s="88"/>
      <c r="T88" s="88"/>
      <c r="U88" s="88"/>
      <c r="V88" s="88"/>
      <c r="W88" s="88"/>
      <c r="X88" s="88"/>
      <c r="Y88" s="88"/>
      <c r="Z88" s="88"/>
    </row>
    <row r="89" spans="1:26">
      <c r="A89" s="107" t="s">
        <v>68</v>
      </c>
      <c r="B89" s="39"/>
      <c r="C89" s="35"/>
      <c r="D89" s="72"/>
      <c r="E89" s="312"/>
      <c r="F89" s="312"/>
      <c r="G89" s="84"/>
      <c r="H89" s="84"/>
      <c r="I89" s="84"/>
      <c r="J89" s="84"/>
      <c r="K89" s="85"/>
      <c r="L89" s="85"/>
      <c r="M89" s="85"/>
      <c r="N89" s="85"/>
      <c r="O89" s="85"/>
      <c r="P89" s="85"/>
      <c r="Q89" s="85"/>
      <c r="R89" s="85"/>
      <c r="S89" s="85"/>
      <c r="T89" s="85"/>
      <c r="U89" s="85"/>
      <c r="V89" s="85"/>
      <c r="W89" s="85"/>
      <c r="X89" s="85"/>
      <c r="Y89" s="85"/>
      <c r="Z89" s="85"/>
    </row>
    <row r="90" spans="1:26">
      <c r="A90" s="107" t="s">
        <v>69</v>
      </c>
      <c r="B90" s="39"/>
      <c r="C90" s="35"/>
      <c r="D90" s="72"/>
      <c r="E90" s="312"/>
      <c r="F90" s="312"/>
      <c r="G90" s="84"/>
      <c r="H90" s="84"/>
      <c r="I90" s="84"/>
      <c r="J90" s="84"/>
      <c r="K90" s="85"/>
      <c r="L90" s="85"/>
      <c r="M90" s="85"/>
      <c r="N90" s="85"/>
      <c r="O90" s="85"/>
      <c r="P90" s="85"/>
      <c r="Q90" s="85"/>
      <c r="R90" s="85"/>
      <c r="S90" s="85"/>
      <c r="T90" s="85"/>
      <c r="U90" s="85"/>
      <c r="V90" s="85"/>
      <c r="W90" s="85"/>
      <c r="X90" s="85"/>
      <c r="Y90" s="85"/>
      <c r="Z90" s="85"/>
    </row>
    <row r="91" spans="1:26">
      <c r="A91" s="107" t="s">
        <v>70</v>
      </c>
      <c r="B91" s="39"/>
      <c r="C91" s="35"/>
      <c r="D91" s="121"/>
      <c r="E91" s="326"/>
      <c r="F91" s="326"/>
      <c r="G91" s="88"/>
      <c r="H91" s="88"/>
      <c r="I91" s="88"/>
      <c r="J91" s="88"/>
      <c r="K91" s="89"/>
      <c r="L91" s="89"/>
      <c r="M91" s="89"/>
      <c r="N91" s="89"/>
      <c r="O91" s="89"/>
      <c r="P91" s="89"/>
      <c r="Q91" s="89"/>
      <c r="R91" s="89"/>
      <c r="S91" s="89"/>
      <c r="T91" s="89"/>
      <c r="U91" s="89"/>
      <c r="V91" s="89"/>
      <c r="W91" s="89"/>
      <c r="X91" s="89"/>
      <c r="Y91" s="89"/>
      <c r="Z91" s="89"/>
    </row>
    <row r="92" spans="1:26">
      <c r="A92" s="107" t="s">
        <v>191</v>
      </c>
      <c r="B92" s="39"/>
      <c r="C92" s="35"/>
      <c r="D92" s="121"/>
      <c r="E92" s="326"/>
      <c r="F92" s="326"/>
      <c r="G92" s="88"/>
      <c r="H92" s="88"/>
      <c r="I92" s="88"/>
      <c r="J92" s="88"/>
      <c r="K92" s="89"/>
      <c r="L92" s="89"/>
      <c r="M92" s="89"/>
      <c r="N92" s="89"/>
      <c r="O92" s="89"/>
      <c r="P92" s="89"/>
      <c r="Q92" s="89"/>
      <c r="R92" s="89"/>
      <c r="S92" s="89"/>
      <c r="T92" s="89"/>
      <c r="U92" s="89"/>
      <c r="V92" s="89"/>
      <c r="W92" s="89"/>
      <c r="X92" s="89"/>
      <c r="Y92" s="89"/>
      <c r="Z92" s="89"/>
    </row>
    <row r="93" spans="1:26">
      <c r="A93" s="107" t="s">
        <v>192</v>
      </c>
      <c r="B93" s="39"/>
      <c r="C93" s="35"/>
      <c r="D93" s="121"/>
      <c r="E93" s="326"/>
      <c r="F93" s="326"/>
      <c r="G93" s="88"/>
      <c r="H93" s="88"/>
      <c r="I93" s="88"/>
      <c r="J93" s="88"/>
      <c r="K93" s="89"/>
      <c r="L93" s="89"/>
      <c r="M93" s="89"/>
      <c r="N93" s="89"/>
      <c r="O93" s="89"/>
      <c r="P93" s="89"/>
      <c r="Q93" s="89"/>
      <c r="R93" s="89"/>
      <c r="S93" s="89"/>
      <c r="T93" s="89"/>
      <c r="U93" s="89"/>
      <c r="V93" s="89"/>
      <c r="W93" s="89"/>
      <c r="X93" s="89"/>
      <c r="Y93" s="89"/>
      <c r="Z93" s="89"/>
    </row>
    <row r="94" spans="1:26">
      <c r="A94" s="107" t="s">
        <v>193</v>
      </c>
      <c r="B94" s="39"/>
      <c r="C94" s="35"/>
      <c r="D94" s="121"/>
      <c r="E94" s="326"/>
      <c r="F94" s="326"/>
      <c r="G94" s="88"/>
      <c r="H94" s="88"/>
      <c r="I94" s="88"/>
      <c r="J94" s="88"/>
      <c r="K94" s="89"/>
      <c r="L94" s="89"/>
      <c r="M94" s="89"/>
      <c r="N94" s="89"/>
      <c r="O94" s="89"/>
      <c r="P94" s="89"/>
      <c r="Q94" s="89"/>
      <c r="R94" s="89"/>
      <c r="S94" s="89"/>
      <c r="T94" s="89"/>
      <c r="U94" s="89"/>
      <c r="V94" s="89"/>
      <c r="W94" s="89"/>
      <c r="X94" s="89"/>
      <c r="Y94" s="89"/>
      <c r="Z94" s="89"/>
    </row>
    <row r="95" spans="1:26">
      <c r="A95" s="107" t="s">
        <v>194</v>
      </c>
      <c r="B95" s="39"/>
      <c r="C95" s="35"/>
      <c r="D95" s="121"/>
      <c r="E95" s="326"/>
      <c r="F95" s="326"/>
      <c r="G95" s="88"/>
      <c r="H95" s="88"/>
      <c r="I95" s="88"/>
      <c r="J95" s="88"/>
      <c r="K95" s="89"/>
      <c r="L95" s="89"/>
      <c r="M95" s="89"/>
      <c r="N95" s="89"/>
      <c r="O95" s="89"/>
      <c r="P95" s="89"/>
      <c r="Q95" s="89"/>
      <c r="R95" s="89"/>
      <c r="S95" s="89"/>
      <c r="T95" s="89"/>
      <c r="U95" s="89"/>
      <c r="V95" s="89"/>
      <c r="W95" s="89"/>
      <c r="X95" s="89"/>
      <c r="Y95" s="89"/>
      <c r="Z95" s="89"/>
    </row>
    <row r="96" spans="1:26">
      <c r="A96" s="107" t="s">
        <v>195</v>
      </c>
      <c r="B96" s="39"/>
      <c r="C96" s="35"/>
      <c r="D96" s="121"/>
      <c r="E96" s="326"/>
      <c r="F96" s="326"/>
      <c r="G96" s="88"/>
      <c r="H96" s="88"/>
      <c r="I96" s="88"/>
      <c r="J96" s="88"/>
      <c r="K96" s="89"/>
      <c r="L96" s="89"/>
      <c r="M96" s="89"/>
      <c r="N96" s="89"/>
      <c r="O96" s="89"/>
      <c r="P96" s="89"/>
      <c r="Q96" s="89"/>
      <c r="R96" s="89"/>
      <c r="S96" s="89"/>
      <c r="T96" s="89"/>
      <c r="U96" s="89"/>
      <c r="V96" s="89"/>
      <c r="W96" s="89"/>
      <c r="X96" s="89"/>
      <c r="Y96" s="89"/>
      <c r="Z96" s="89"/>
    </row>
    <row r="97" spans="1:26">
      <c r="A97" s="107" t="s">
        <v>196</v>
      </c>
      <c r="B97" s="39"/>
      <c r="C97" s="35"/>
      <c r="D97" s="121"/>
      <c r="E97" s="326"/>
      <c r="F97" s="326"/>
      <c r="G97" s="88"/>
      <c r="H97" s="88"/>
      <c r="I97" s="88"/>
      <c r="J97" s="88"/>
      <c r="K97" s="89"/>
      <c r="L97" s="89"/>
      <c r="M97" s="89"/>
      <c r="N97" s="89"/>
      <c r="O97" s="89"/>
      <c r="P97" s="89"/>
      <c r="Q97" s="89"/>
      <c r="R97" s="89"/>
      <c r="S97" s="89"/>
      <c r="T97" s="89"/>
      <c r="U97" s="89"/>
      <c r="V97" s="89"/>
      <c r="W97" s="89"/>
      <c r="X97" s="89"/>
      <c r="Y97" s="89"/>
      <c r="Z97" s="89"/>
    </row>
    <row r="98" spans="1:26">
      <c r="A98" s="107" t="s">
        <v>197</v>
      </c>
      <c r="B98" s="39"/>
      <c r="C98" s="35"/>
      <c r="D98" s="121"/>
      <c r="E98" s="326"/>
      <c r="F98" s="326"/>
      <c r="G98" s="88"/>
      <c r="H98" s="88"/>
      <c r="I98" s="88"/>
      <c r="J98" s="88"/>
      <c r="K98" s="89"/>
      <c r="L98" s="89"/>
      <c r="M98" s="89"/>
      <c r="N98" s="89"/>
      <c r="O98" s="89"/>
      <c r="P98" s="89"/>
      <c r="Q98" s="89"/>
      <c r="R98" s="89"/>
      <c r="S98" s="89"/>
      <c r="T98" s="89"/>
      <c r="U98" s="89"/>
      <c r="V98" s="89"/>
      <c r="W98" s="89"/>
      <c r="X98" s="89"/>
      <c r="Y98" s="89"/>
      <c r="Z98" s="89"/>
    </row>
    <row r="99" spans="1:26">
      <c r="A99" s="107" t="s">
        <v>198</v>
      </c>
      <c r="B99" s="39"/>
      <c r="C99" s="35"/>
      <c r="D99" s="121"/>
      <c r="E99" s="326"/>
      <c r="F99" s="326"/>
      <c r="G99" s="88"/>
      <c r="H99" s="88"/>
      <c r="I99" s="88"/>
      <c r="J99" s="88"/>
      <c r="K99" s="89"/>
      <c r="L99" s="89"/>
      <c r="M99" s="89"/>
      <c r="N99" s="89"/>
      <c r="O99" s="89"/>
      <c r="P99" s="89"/>
      <c r="Q99" s="89"/>
      <c r="R99" s="89"/>
      <c r="S99" s="89"/>
      <c r="T99" s="89"/>
      <c r="U99" s="89"/>
      <c r="V99" s="89"/>
      <c r="W99" s="89"/>
      <c r="X99" s="89"/>
      <c r="Y99" s="89"/>
      <c r="Z99" s="89"/>
    </row>
    <row r="100" spans="1:26">
      <c r="A100" s="202" t="s">
        <v>199</v>
      </c>
      <c r="B100" s="10"/>
      <c r="C100" s="35"/>
      <c r="D100" s="121"/>
      <c r="E100" s="326"/>
      <c r="F100" s="326"/>
      <c r="G100" s="88"/>
      <c r="H100" s="88"/>
      <c r="I100" s="88"/>
      <c r="J100" s="88"/>
      <c r="K100" s="89"/>
      <c r="L100" s="89"/>
      <c r="M100" s="89"/>
      <c r="N100" s="89"/>
      <c r="O100" s="89"/>
      <c r="P100" s="89"/>
      <c r="Q100" s="89"/>
      <c r="R100" s="89"/>
      <c r="S100" s="89"/>
      <c r="T100" s="89"/>
      <c r="U100" s="89"/>
      <c r="V100" s="89"/>
      <c r="W100" s="89"/>
      <c r="X100" s="89"/>
      <c r="Y100" s="89"/>
      <c r="Z100" s="89"/>
    </row>
    <row r="101" spans="1:26" ht="31.5">
      <c r="A101" s="107">
        <v>14</v>
      </c>
      <c r="B101" s="36" t="s">
        <v>90</v>
      </c>
      <c r="C101" s="35"/>
      <c r="D101" s="120"/>
      <c r="E101" s="54">
        <f t="shared" ref="E101:N101" si="11">SUM(E87:E100)</f>
        <v>0</v>
      </c>
      <c r="F101" s="54">
        <f t="shared" si="11"/>
        <v>0</v>
      </c>
      <c r="G101" s="54">
        <f t="shared" si="11"/>
        <v>0</v>
      </c>
      <c r="H101" s="54">
        <f t="shared" si="11"/>
        <v>0</v>
      </c>
      <c r="I101" s="54">
        <f t="shared" si="11"/>
        <v>0</v>
      </c>
      <c r="J101" s="54">
        <f t="shared" si="11"/>
        <v>0</v>
      </c>
      <c r="K101" s="54">
        <f t="shared" si="11"/>
        <v>0</v>
      </c>
      <c r="L101" s="54">
        <f t="shared" si="11"/>
        <v>0</v>
      </c>
      <c r="M101" s="54">
        <f t="shared" si="11"/>
        <v>0</v>
      </c>
      <c r="N101" s="54">
        <f t="shared" si="11"/>
        <v>0</v>
      </c>
      <c r="O101" s="54">
        <f t="shared" ref="O101:Z101" si="12">SUM(O87:O100)</f>
        <v>25</v>
      </c>
      <c r="P101" s="54">
        <f t="shared" si="12"/>
        <v>25</v>
      </c>
      <c r="Q101" s="54">
        <f t="shared" si="12"/>
        <v>25</v>
      </c>
      <c r="R101" s="54">
        <f t="shared" si="12"/>
        <v>25</v>
      </c>
      <c r="S101" s="54">
        <f t="shared" si="12"/>
        <v>25</v>
      </c>
      <c r="T101" s="54">
        <f t="shared" si="12"/>
        <v>25</v>
      </c>
      <c r="U101" s="54">
        <f t="shared" si="12"/>
        <v>40</v>
      </c>
      <c r="V101" s="54">
        <f t="shared" si="12"/>
        <v>40</v>
      </c>
      <c r="W101" s="54">
        <f t="shared" si="12"/>
        <v>40</v>
      </c>
      <c r="X101" s="54">
        <f t="shared" si="12"/>
        <v>40</v>
      </c>
      <c r="Y101" s="54">
        <f t="shared" si="12"/>
        <v>55</v>
      </c>
      <c r="Z101" s="54">
        <f t="shared" si="12"/>
        <v>55</v>
      </c>
    </row>
    <row r="102" spans="1:26">
      <c r="A102" s="107"/>
      <c r="C102" s="25"/>
      <c r="D102" s="118"/>
      <c r="E102" s="181"/>
      <c r="F102" s="180"/>
      <c r="G102" s="122"/>
      <c r="H102" s="122"/>
      <c r="I102" s="122"/>
      <c r="J102" s="122"/>
      <c r="K102" s="122"/>
      <c r="L102" s="122"/>
      <c r="M102" s="122"/>
      <c r="N102" s="122"/>
      <c r="O102" s="122"/>
      <c r="P102" s="122"/>
      <c r="Q102" s="122"/>
      <c r="R102" s="122"/>
      <c r="S102" s="122"/>
      <c r="T102" s="122"/>
      <c r="U102" s="122"/>
      <c r="V102" s="122"/>
      <c r="W102" s="122"/>
      <c r="X102" s="122"/>
      <c r="Y102" s="122"/>
      <c r="Z102" s="265"/>
    </row>
    <row r="103" spans="1:26">
      <c r="A103" s="107"/>
      <c r="B103" s="21" t="s">
        <v>269</v>
      </c>
      <c r="D103" s="15"/>
      <c r="E103" s="80"/>
      <c r="F103" s="81"/>
      <c r="G103" s="81"/>
      <c r="H103" s="81"/>
      <c r="I103" s="81"/>
      <c r="J103" s="81"/>
      <c r="K103" s="81"/>
      <c r="L103" s="81"/>
      <c r="M103" s="81"/>
      <c r="N103" s="81"/>
      <c r="O103" s="81"/>
      <c r="P103" s="81"/>
      <c r="Q103" s="81"/>
      <c r="R103" s="81"/>
      <c r="S103" s="81"/>
      <c r="T103" s="81"/>
      <c r="U103" s="81"/>
      <c r="V103" s="81"/>
      <c r="W103" s="81"/>
      <c r="X103" s="81"/>
      <c r="Y103" s="81"/>
      <c r="Z103" s="130"/>
    </row>
    <row r="104" spans="1:26">
      <c r="A104" s="107"/>
      <c r="B104" s="15" t="s">
        <v>36</v>
      </c>
      <c r="D104" s="62" t="s">
        <v>307</v>
      </c>
      <c r="E104" s="49" t="s">
        <v>15</v>
      </c>
      <c r="F104" s="49" t="s">
        <v>16</v>
      </c>
      <c r="G104" s="49" t="s">
        <v>18</v>
      </c>
      <c r="H104" s="49" t="s">
        <v>19</v>
      </c>
      <c r="I104" s="49" t="s">
        <v>22</v>
      </c>
      <c r="J104" s="49" t="s">
        <v>23</v>
      </c>
      <c r="K104" s="49" t="s">
        <v>25</v>
      </c>
      <c r="L104" s="49" t="s">
        <v>26</v>
      </c>
      <c r="M104" s="49" t="s">
        <v>27</v>
      </c>
      <c r="N104" s="49" t="s">
        <v>28</v>
      </c>
      <c r="O104" s="254" t="s">
        <v>362</v>
      </c>
      <c r="P104" s="254" t="s">
        <v>363</v>
      </c>
      <c r="Q104" s="254" t="s">
        <v>364</v>
      </c>
      <c r="R104" s="254" t="s">
        <v>365</v>
      </c>
      <c r="S104" s="254" t="s">
        <v>366</v>
      </c>
      <c r="T104" s="254" t="s">
        <v>367</v>
      </c>
      <c r="U104" s="254" t="s">
        <v>368</v>
      </c>
      <c r="V104" s="254" t="s">
        <v>369</v>
      </c>
      <c r="W104" s="254" t="s">
        <v>370</v>
      </c>
      <c r="X104" s="254" t="s">
        <v>371</v>
      </c>
      <c r="Y104" s="254" t="s">
        <v>372</v>
      </c>
      <c r="Z104" s="254" t="s">
        <v>373</v>
      </c>
    </row>
    <row r="105" spans="1:26">
      <c r="A105" s="107" t="s">
        <v>145</v>
      </c>
      <c r="B105" s="10" t="s">
        <v>416</v>
      </c>
      <c r="C105" s="31"/>
      <c r="D105" s="224" t="s">
        <v>321</v>
      </c>
      <c r="E105" s="312">
        <v>0</v>
      </c>
      <c r="F105" s="312">
        <v>0</v>
      </c>
      <c r="G105" s="84">
        <v>0</v>
      </c>
      <c r="H105" s="84">
        <v>0</v>
      </c>
      <c r="I105" s="84">
        <v>0</v>
      </c>
      <c r="J105" s="84">
        <v>0</v>
      </c>
      <c r="K105" s="255">
        <v>0</v>
      </c>
      <c r="L105" s="255">
        <v>0</v>
      </c>
      <c r="M105" s="255">
        <v>0</v>
      </c>
      <c r="N105" s="255">
        <v>0</v>
      </c>
      <c r="O105" s="255">
        <v>5.3999999999999995</v>
      </c>
      <c r="P105" s="255">
        <v>5.3999999999999995</v>
      </c>
      <c r="Q105" s="255">
        <v>5.3999999999999995</v>
      </c>
      <c r="R105" s="255">
        <v>5.3999999999999995</v>
      </c>
      <c r="S105" s="255">
        <v>5.3999999999999995</v>
      </c>
      <c r="T105" s="255">
        <v>5.3999999999999995</v>
      </c>
      <c r="U105" s="255">
        <v>7.05</v>
      </c>
      <c r="V105" s="255">
        <v>7.05</v>
      </c>
      <c r="W105" s="255">
        <v>7.05</v>
      </c>
      <c r="X105" s="255">
        <v>7.05</v>
      </c>
      <c r="Y105" s="255">
        <v>9.4499999999999993</v>
      </c>
      <c r="Z105" s="255">
        <v>9.4499999999999993</v>
      </c>
    </row>
    <row r="106" spans="1:26">
      <c r="A106" s="107" t="s">
        <v>146</v>
      </c>
      <c r="B106" s="10"/>
      <c r="C106" s="31"/>
      <c r="D106" s="224"/>
      <c r="E106" s="312"/>
      <c r="F106" s="312"/>
      <c r="G106" s="84"/>
      <c r="H106" s="84"/>
      <c r="I106" s="84"/>
      <c r="J106" s="84"/>
      <c r="K106" s="255"/>
      <c r="L106" s="255"/>
      <c r="M106" s="255"/>
      <c r="N106" s="255"/>
      <c r="O106" s="255"/>
      <c r="P106" s="255"/>
      <c r="Q106" s="255"/>
      <c r="R106" s="255"/>
      <c r="S106" s="255"/>
      <c r="T106" s="255"/>
      <c r="U106" s="255"/>
      <c r="V106" s="255"/>
      <c r="W106" s="255"/>
      <c r="X106" s="255"/>
      <c r="Y106" s="255"/>
      <c r="Z106" s="255"/>
    </row>
    <row r="107" spans="1:26">
      <c r="A107" s="107" t="s">
        <v>147</v>
      </c>
      <c r="B107" s="10"/>
      <c r="C107" s="31"/>
      <c r="D107" s="224"/>
      <c r="E107" s="312"/>
      <c r="F107" s="312"/>
      <c r="G107" s="84"/>
      <c r="H107" s="84"/>
      <c r="I107" s="84"/>
      <c r="J107" s="84"/>
      <c r="K107" s="255"/>
      <c r="L107" s="255"/>
      <c r="M107" s="255"/>
      <c r="N107" s="255"/>
      <c r="O107" s="255"/>
      <c r="P107" s="255"/>
      <c r="Q107" s="255"/>
      <c r="R107" s="255"/>
      <c r="S107" s="255"/>
      <c r="T107" s="255"/>
      <c r="U107" s="255"/>
      <c r="V107" s="255"/>
      <c r="W107" s="255"/>
      <c r="X107" s="255"/>
      <c r="Y107" s="255"/>
      <c r="Z107" s="255"/>
    </row>
    <row r="108" spans="1:26">
      <c r="A108" s="107" t="s">
        <v>148</v>
      </c>
      <c r="B108" s="39"/>
      <c r="C108" s="31"/>
      <c r="D108" s="224"/>
      <c r="E108" s="312"/>
      <c r="F108" s="312"/>
      <c r="G108" s="84"/>
      <c r="H108" s="84"/>
      <c r="I108" s="84"/>
      <c r="J108" s="84"/>
      <c r="K108" s="85"/>
      <c r="L108" s="85"/>
      <c r="M108" s="85"/>
      <c r="N108" s="85"/>
      <c r="O108" s="85"/>
      <c r="P108" s="85"/>
      <c r="Q108" s="85"/>
      <c r="R108" s="85"/>
      <c r="S108" s="85"/>
      <c r="T108" s="85"/>
      <c r="U108" s="85"/>
      <c r="V108" s="85"/>
      <c r="W108" s="85"/>
      <c r="X108" s="85"/>
      <c r="Y108" s="85"/>
      <c r="Z108" s="85"/>
    </row>
    <row r="109" spans="1:26">
      <c r="A109" s="107" t="s">
        <v>149</v>
      </c>
      <c r="B109" s="39"/>
      <c r="C109" s="31"/>
      <c r="D109" s="224"/>
      <c r="E109" s="312"/>
      <c r="F109" s="312"/>
      <c r="G109" s="84"/>
      <c r="H109" s="84"/>
      <c r="I109" s="84"/>
      <c r="J109" s="84"/>
      <c r="K109" s="85"/>
      <c r="L109" s="85"/>
      <c r="M109" s="85"/>
      <c r="N109" s="85"/>
      <c r="O109" s="85"/>
      <c r="P109" s="85"/>
      <c r="Q109" s="85"/>
      <c r="R109" s="85"/>
      <c r="S109" s="85"/>
      <c r="T109" s="85"/>
      <c r="U109" s="85"/>
      <c r="V109" s="85"/>
      <c r="W109" s="85"/>
      <c r="X109" s="85"/>
      <c r="Y109" s="85"/>
      <c r="Z109" s="85"/>
    </row>
    <row r="110" spans="1:26">
      <c r="A110" s="107" t="s">
        <v>200</v>
      </c>
      <c r="B110" s="39"/>
      <c r="C110" s="31"/>
      <c r="D110" s="224"/>
      <c r="E110" s="312"/>
      <c r="F110" s="312"/>
      <c r="G110" s="84"/>
      <c r="H110" s="84"/>
      <c r="I110" s="84"/>
      <c r="J110" s="84"/>
      <c r="K110" s="85"/>
      <c r="L110" s="85"/>
      <c r="M110" s="85"/>
      <c r="N110" s="85"/>
      <c r="O110" s="85"/>
      <c r="P110" s="85"/>
      <c r="Q110" s="85"/>
      <c r="R110" s="85"/>
      <c r="S110" s="85"/>
      <c r="T110" s="85"/>
      <c r="U110" s="85"/>
      <c r="V110" s="85"/>
      <c r="W110" s="85"/>
      <c r="X110" s="85"/>
      <c r="Y110" s="85"/>
      <c r="Z110" s="85"/>
    </row>
    <row r="111" spans="1:26">
      <c r="A111" s="107" t="s">
        <v>201</v>
      </c>
      <c r="B111" s="39"/>
      <c r="C111" s="31"/>
      <c r="D111" s="224"/>
      <c r="E111" s="312"/>
      <c r="F111" s="312"/>
      <c r="G111" s="84"/>
      <c r="H111" s="84"/>
      <c r="I111" s="84"/>
      <c r="J111" s="84"/>
      <c r="K111" s="85"/>
      <c r="L111" s="85"/>
      <c r="M111" s="85"/>
      <c r="N111" s="85"/>
      <c r="O111" s="85"/>
      <c r="P111" s="85"/>
      <c r="Q111" s="85"/>
      <c r="R111" s="85"/>
      <c r="S111" s="85"/>
      <c r="T111" s="85"/>
      <c r="U111" s="85"/>
      <c r="V111" s="85"/>
      <c r="W111" s="85"/>
      <c r="X111" s="85"/>
      <c r="Y111" s="85"/>
      <c r="Z111" s="85"/>
    </row>
    <row r="112" spans="1:26">
      <c r="A112" s="107" t="s">
        <v>202</v>
      </c>
      <c r="B112" s="39"/>
      <c r="C112" s="31"/>
      <c r="D112" s="224"/>
      <c r="E112" s="312"/>
      <c r="F112" s="312"/>
      <c r="G112" s="84"/>
      <c r="H112" s="84"/>
      <c r="I112" s="84"/>
      <c r="J112" s="84"/>
      <c r="K112" s="85"/>
      <c r="L112" s="85"/>
      <c r="M112" s="85"/>
      <c r="N112" s="85"/>
      <c r="O112" s="85"/>
      <c r="P112" s="85"/>
      <c r="Q112" s="85"/>
      <c r="R112" s="85"/>
      <c r="S112" s="85"/>
      <c r="T112" s="85"/>
      <c r="U112" s="85"/>
      <c r="V112" s="85"/>
      <c r="W112" s="85"/>
      <c r="X112" s="85"/>
      <c r="Y112" s="85"/>
      <c r="Z112" s="85"/>
    </row>
    <row r="113" spans="1:26">
      <c r="A113" s="107" t="s">
        <v>203</v>
      </c>
      <c r="B113" s="39"/>
      <c r="C113" s="31"/>
      <c r="D113" s="224"/>
      <c r="E113" s="312"/>
      <c r="F113" s="312"/>
      <c r="G113" s="84"/>
      <c r="H113" s="84"/>
      <c r="I113" s="84"/>
      <c r="J113" s="84"/>
      <c r="K113" s="85"/>
      <c r="L113" s="85"/>
      <c r="M113" s="85"/>
      <c r="N113" s="85"/>
      <c r="O113" s="85"/>
      <c r="P113" s="85"/>
      <c r="Q113" s="85"/>
      <c r="R113" s="85"/>
      <c r="S113" s="85"/>
      <c r="T113" s="85"/>
      <c r="U113" s="85"/>
      <c r="V113" s="85"/>
      <c r="W113" s="85"/>
      <c r="X113" s="85"/>
      <c r="Y113" s="85"/>
      <c r="Z113" s="85"/>
    </row>
    <row r="114" spans="1:26">
      <c r="A114" s="107" t="s">
        <v>204</v>
      </c>
      <c r="B114" s="39"/>
      <c r="C114" s="31"/>
      <c r="D114" s="224"/>
      <c r="E114" s="312"/>
      <c r="F114" s="312"/>
      <c r="G114" s="84"/>
      <c r="H114" s="84"/>
      <c r="I114" s="84"/>
      <c r="J114" s="84"/>
      <c r="K114" s="85"/>
      <c r="L114" s="85"/>
      <c r="M114" s="85"/>
      <c r="N114" s="85"/>
      <c r="O114" s="85"/>
      <c r="P114" s="85"/>
      <c r="Q114" s="85"/>
      <c r="R114" s="85"/>
      <c r="S114" s="85"/>
      <c r="T114" s="85"/>
      <c r="U114" s="85"/>
      <c r="V114" s="85"/>
      <c r="W114" s="85"/>
      <c r="X114" s="85"/>
      <c r="Y114" s="85"/>
      <c r="Z114" s="85"/>
    </row>
    <row r="115" spans="1:26">
      <c r="A115" s="107" t="s">
        <v>205</v>
      </c>
      <c r="B115" s="39"/>
      <c r="C115" s="31"/>
      <c r="D115" s="224"/>
      <c r="E115" s="312"/>
      <c r="F115" s="312"/>
      <c r="G115" s="84"/>
      <c r="H115" s="84"/>
      <c r="I115" s="84"/>
      <c r="J115" s="84"/>
      <c r="K115" s="85"/>
      <c r="L115" s="85"/>
      <c r="M115" s="85"/>
      <c r="N115" s="85"/>
      <c r="O115" s="85"/>
      <c r="P115" s="85"/>
      <c r="Q115" s="85"/>
      <c r="R115" s="85"/>
      <c r="S115" s="85"/>
      <c r="T115" s="85"/>
      <c r="U115" s="85"/>
      <c r="V115" s="85"/>
      <c r="W115" s="85"/>
      <c r="X115" s="85"/>
      <c r="Y115" s="85"/>
      <c r="Z115" s="85"/>
    </row>
    <row r="116" spans="1:26">
      <c r="A116" s="107" t="s">
        <v>206</v>
      </c>
      <c r="B116" s="39"/>
      <c r="C116" s="31"/>
      <c r="D116" s="224"/>
      <c r="E116" s="312"/>
      <c r="F116" s="312"/>
      <c r="G116" s="84"/>
      <c r="H116" s="84"/>
      <c r="I116" s="84"/>
      <c r="J116" s="84"/>
      <c r="K116" s="85"/>
      <c r="L116" s="85"/>
      <c r="M116" s="85"/>
      <c r="N116" s="85"/>
      <c r="O116" s="85"/>
      <c r="P116" s="85"/>
      <c r="Q116" s="85"/>
      <c r="R116" s="85"/>
      <c r="S116" s="85"/>
      <c r="T116" s="85"/>
      <c r="U116" s="85"/>
      <c r="V116" s="85"/>
      <c r="W116" s="85"/>
      <c r="X116" s="85"/>
      <c r="Y116" s="85"/>
      <c r="Z116" s="85"/>
    </row>
    <row r="117" spans="1:26">
      <c r="A117" s="107" t="s">
        <v>207</v>
      </c>
      <c r="B117" s="39"/>
      <c r="C117" s="31"/>
      <c r="D117" s="224"/>
      <c r="E117" s="312"/>
      <c r="F117" s="312"/>
      <c r="G117" s="84"/>
      <c r="H117" s="84"/>
      <c r="I117" s="84"/>
      <c r="J117" s="84"/>
      <c r="K117" s="85"/>
      <c r="L117" s="85"/>
      <c r="M117" s="85"/>
      <c r="N117" s="85"/>
      <c r="O117" s="85"/>
      <c r="P117" s="85"/>
      <c r="Q117" s="85"/>
      <c r="R117" s="85"/>
      <c r="S117" s="85"/>
      <c r="T117" s="85"/>
      <c r="U117" s="85"/>
      <c r="V117" s="85"/>
      <c r="W117" s="85"/>
      <c r="X117" s="85"/>
      <c r="Y117" s="85"/>
      <c r="Z117" s="85"/>
    </row>
    <row r="118" spans="1:26">
      <c r="A118" s="202" t="s">
        <v>208</v>
      </c>
      <c r="B118" s="39"/>
      <c r="C118" s="31"/>
      <c r="D118" s="224"/>
      <c r="E118" s="312"/>
      <c r="F118" s="312"/>
      <c r="G118" s="84"/>
      <c r="H118" s="84"/>
      <c r="I118" s="84"/>
      <c r="J118" s="84"/>
      <c r="K118" s="85"/>
      <c r="L118" s="85"/>
      <c r="M118" s="85"/>
      <c r="N118" s="85"/>
      <c r="O118" s="85"/>
      <c r="P118" s="85"/>
      <c r="Q118" s="85"/>
      <c r="R118" s="85"/>
      <c r="S118" s="85"/>
      <c r="T118" s="85"/>
      <c r="U118" s="85"/>
      <c r="V118" s="85"/>
      <c r="W118" s="85"/>
      <c r="X118" s="85"/>
      <c r="Y118" s="85"/>
      <c r="Z118" s="85"/>
    </row>
    <row r="119" spans="1:26">
      <c r="A119" s="107">
        <v>15</v>
      </c>
      <c r="B119" s="36" t="s">
        <v>91</v>
      </c>
      <c r="C119" s="35"/>
      <c r="D119" s="235"/>
      <c r="E119" s="54">
        <f t="shared" ref="E119:N119" si="13">SUM(E105:E118)</f>
        <v>0</v>
      </c>
      <c r="F119" s="54">
        <f t="shared" si="13"/>
        <v>0</v>
      </c>
      <c r="G119" s="54">
        <f t="shared" si="13"/>
        <v>0</v>
      </c>
      <c r="H119" s="54">
        <f t="shared" si="13"/>
        <v>0</v>
      </c>
      <c r="I119" s="54">
        <f t="shared" si="13"/>
        <v>0</v>
      </c>
      <c r="J119" s="54">
        <f t="shared" si="13"/>
        <v>0</v>
      </c>
      <c r="K119" s="54">
        <f t="shared" si="13"/>
        <v>0</v>
      </c>
      <c r="L119" s="54">
        <f t="shared" si="13"/>
        <v>0</v>
      </c>
      <c r="M119" s="54">
        <f t="shared" si="13"/>
        <v>0</v>
      </c>
      <c r="N119" s="54">
        <f t="shared" si="13"/>
        <v>0</v>
      </c>
      <c r="O119" s="54">
        <f t="shared" ref="O119:Z119" si="14">SUM(O105:O118)</f>
        <v>5.3999999999999995</v>
      </c>
      <c r="P119" s="54">
        <f t="shared" si="14"/>
        <v>5.3999999999999995</v>
      </c>
      <c r="Q119" s="54">
        <f t="shared" si="14"/>
        <v>5.3999999999999995</v>
      </c>
      <c r="R119" s="54">
        <f t="shared" si="14"/>
        <v>5.3999999999999995</v>
      </c>
      <c r="S119" s="54">
        <f t="shared" si="14"/>
        <v>5.3999999999999995</v>
      </c>
      <c r="T119" s="54">
        <f t="shared" si="14"/>
        <v>5.3999999999999995</v>
      </c>
      <c r="U119" s="54">
        <f t="shared" si="14"/>
        <v>7.05</v>
      </c>
      <c r="V119" s="54">
        <f t="shared" si="14"/>
        <v>7.05</v>
      </c>
      <c r="W119" s="54">
        <f t="shared" si="14"/>
        <v>7.05</v>
      </c>
      <c r="X119" s="54">
        <f t="shared" si="14"/>
        <v>7.05</v>
      </c>
      <c r="Y119" s="54">
        <f t="shared" si="14"/>
        <v>9.4499999999999993</v>
      </c>
      <c r="Z119" s="54">
        <f t="shared" si="14"/>
        <v>9.4499999999999993</v>
      </c>
    </row>
    <row r="120" spans="1:26">
      <c r="A120" s="107"/>
      <c r="B120" s="129"/>
      <c r="C120" s="127"/>
      <c r="D120" s="128"/>
      <c r="E120" s="81"/>
      <c r="F120" s="81"/>
      <c r="G120" s="81"/>
      <c r="H120" s="81"/>
      <c r="I120" s="81"/>
      <c r="J120" s="81"/>
      <c r="K120" s="81"/>
      <c r="L120" s="81"/>
      <c r="M120" s="263"/>
      <c r="N120" s="263"/>
      <c r="O120" s="263"/>
      <c r="P120" s="263"/>
      <c r="Q120" s="263"/>
      <c r="R120" s="263"/>
      <c r="S120" s="263"/>
      <c r="T120" s="263"/>
      <c r="U120" s="263"/>
      <c r="V120" s="263"/>
      <c r="W120" s="263"/>
      <c r="X120" s="263"/>
      <c r="Y120" s="263"/>
      <c r="Z120" s="264"/>
    </row>
    <row r="121" spans="1:26" ht="15" customHeight="1">
      <c r="A121" s="107">
        <v>16</v>
      </c>
      <c r="B121" s="37" t="s">
        <v>159</v>
      </c>
      <c r="C121" s="38"/>
      <c r="D121" s="63"/>
      <c r="E121" s="64">
        <f t="shared" ref="E121:N121" si="15">E119+E101</f>
        <v>0</v>
      </c>
      <c r="F121" s="64">
        <f t="shared" si="15"/>
        <v>0</v>
      </c>
      <c r="G121" s="64">
        <f t="shared" si="15"/>
        <v>0</v>
      </c>
      <c r="H121" s="64">
        <f t="shared" si="15"/>
        <v>0</v>
      </c>
      <c r="I121" s="64">
        <f t="shared" si="15"/>
        <v>0</v>
      </c>
      <c r="J121" s="64">
        <f t="shared" si="15"/>
        <v>0</v>
      </c>
      <c r="K121" s="64">
        <f t="shared" si="15"/>
        <v>0</v>
      </c>
      <c r="L121" s="64">
        <f t="shared" si="15"/>
        <v>0</v>
      </c>
      <c r="M121" s="64">
        <f t="shared" si="15"/>
        <v>0</v>
      </c>
      <c r="N121" s="64">
        <f t="shared" si="15"/>
        <v>0</v>
      </c>
      <c r="O121" s="64">
        <f t="shared" ref="O121:Z121" si="16">O119+O101</f>
        <v>30.4</v>
      </c>
      <c r="P121" s="64">
        <f t="shared" si="16"/>
        <v>30.4</v>
      </c>
      <c r="Q121" s="64">
        <f t="shared" si="16"/>
        <v>30.4</v>
      </c>
      <c r="R121" s="64">
        <f t="shared" si="16"/>
        <v>30.4</v>
      </c>
      <c r="S121" s="64">
        <f t="shared" si="16"/>
        <v>30.4</v>
      </c>
      <c r="T121" s="64">
        <f t="shared" si="16"/>
        <v>30.4</v>
      </c>
      <c r="U121" s="64">
        <f t="shared" si="16"/>
        <v>47.05</v>
      </c>
      <c r="V121" s="64">
        <f t="shared" si="16"/>
        <v>47.05</v>
      </c>
      <c r="W121" s="64">
        <f t="shared" si="16"/>
        <v>47.05</v>
      </c>
      <c r="X121" s="64">
        <f t="shared" si="16"/>
        <v>47.05</v>
      </c>
      <c r="Y121" s="64">
        <f t="shared" si="16"/>
        <v>64.45</v>
      </c>
      <c r="Z121" s="64">
        <f t="shared" si="16"/>
        <v>64.45</v>
      </c>
    </row>
    <row r="122" spans="1:26">
      <c r="A122" s="107"/>
      <c r="B122" s="21"/>
      <c r="D122" s="15"/>
      <c r="E122" s="15"/>
      <c r="F122" s="15"/>
      <c r="G122" s="60"/>
      <c r="H122" s="60"/>
      <c r="I122" s="60"/>
      <c r="J122" s="60"/>
      <c r="K122" s="60"/>
      <c r="L122" s="60"/>
      <c r="M122" s="60"/>
      <c r="N122" s="60"/>
      <c r="O122" s="60"/>
      <c r="P122" s="60"/>
      <c r="Q122" s="60"/>
      <c r="R122" s="60"/>
    </row>
    <row r="123" spans="1:26" ht="18.75">
      <c r="A123" s="107"/>
      <c r="B123" s="206" t="s">
        <v>40</v>
      </c>
      <c r="D123" s="15"/>
      <c r="E123" s="15"/>
      <c r="F123" s="15"/>
      <c r="G123" s="60"/>
      <c r="H123" s="60"/>
      <c r="I123" s="60"/>
      <c r="J123" s="60"/>
      <c r="K123" s="60"/>
      <c r="L123" s="60"/>
      <c r="M123" s="60"/>
      <c r="N123" s="60"/>
      <c r="O123" s="60"/>
      <c r="P123" s="60"/>
      <c r="Q123" s="60"/>
      <c r="R123" s="60"/>
    </row>
    <row r="124" spans="1:26">
      <c r="A124" s="107"/>
      <c r="B124" s="1"/>
      <c r="D124" s="15"/>
      <c r="E124" s="49" t="s">
        <v>15</v>
      </c>
      <c r="F124" s="49" t="s">
        <v>16</v>
      </c>
      <c r="G124" s="49" t="s">
        <v>18</v>
      </c>
      <c r="H124" s="49" t="s">
        <v>19</v>
      </c>
      <c r="I124" s="49" t="s">
        <v>22</v>
      </c>
      <c r="J124" s="49" t="s">
        <v>23</v>
      </c>
      <c r="K124" s="49" t="s">
        <v>25</v>
      </c>
      <c r="L124" s="49" t="s">
        <v>26</v>
      </c>
      <c r="M124" s="49" t="s">
        <v>27</v>
      </c>
      <c r="N124" s="49" t="s">
        <v>28</v>
      </c>
      <c r="O124" s="254" t="s">
        <v>362</v>
      </c>
      <c r="P124" s="254" t="s">
        <v>363</v>
      </c>
      <c r="Q124" s="254" t="s">
        <v>364</v>
      </c>
      <c r="R124" s="254" t="s">
        <v>365</v>
      </c>
      <c r="S124" s="254" t="s">
        <v>366</v>
      </c>
      <c r="T124" s="254" t="s">
        <v>367</v>
      </c>
      <c r="U124" s="254" t="s">
        <v>368</v>
      </c>
      <c r="V124" s="254" t="s">
        <v>369</v>
      </c>
      <c r="W124" s="254" t="s">
        <v>370</v>
      </c>
      <c r="X124" s="254" t="s">
        <v>371</v>
      </c>
      <c r="Y124" s="254" t="s">
        <v>372</v>
      </c>
      <c r="Z124" s="254" t="s">
        <v>373</v>
      </c>
    </row>
    <row r="125" spans="1:26">
      <c r="A125" s="107">
        <v>17</v>
      </c>
      <c r="B125" s="36" t="s">
        <v>165</v>
      </c>
      <c r="C125" s="31"/>
      <c r="D125" s="70"/>
      <c r="E125" s="64">
        <f>E21</f>
        <v>0</v>
      </c>
      <c r="F125" s="64">
        <f t="shared" ref="F125:Z125" si="17">F21</f>
        <v>274.96499999999997</v>
      </c>
      <c r="G125" s="64">
        <f t="shared" si="17"/>
        <v>257.95767747584478</v>
      </c>
      <c r="H125" s="64">
        <f t="shared" si="17"/>
        <v>257.51677685073997</v>
      </c>
      <c r="I125" s="64">
        <f t="shared" si="17"/>
        <v>257.27055762715167</v>
      </c>
      <c r="J125" s="64">
        <f t="shared" si="17"/>
        <v>257.33614161905149</v>
      </c>
      <c r="K125" s="64">
        <f t="shared" si="17"/>
        <v>257.79595637739573</v>
      </c>
      <c r="L125" s="64">
        <f t="shared" si="17"/>
        <v>258.50299763840451</v>
      </c>
      <c r="M125" s="64">
        <f t="shared" si="17"/>
        <v>259.38367056457832</v>
      </c>
      <c r="N125" s="64">
        <f t="shared" si="17"/>
        <v>260.62097197935543</v>
      </c>
      <c r="O125" s="64">
        <f t="shared" si="17"/>
        <v>262.05788693123054</v>
      </c>
      <c r="P125" s="64">
        <f t="shared" si="17"/>
        <v>263.34890442003535</v>
      </c>
      <c r="Q125" s="64">
        <f t="shared" si="17"/>
        <v>264.90901240391815</v>
      </c>
      <c r="R125" s="64">
        <f t="shared" si="17"/>
        <v>267.12075692767604</v>
      </c>
      <c r="S125" s="64">
        <f t="shared" si="17"/>
        <v>270.29963534890692</v>
      </c>
      <c r="T125" s="64">
        <f t="shared" si="17"/>
        <v>273.69884579666365</v>
      </c>
      <c r="U125" s="64">
        <f t="shared" si="17"/>
        <v>277.23447812136033</v>
      </c>
      <c r="V125" s="64">
        <f t="shared" si="17"/>
        <v>280.86820725743854</v>
      </c>
      <c r="W125" s="64">
        <f t="shared" si="17"/>
        <v>284.59764627496912</v>
      </c>
      <c r="X125" s="64">
        <f t="shared" si="17"/>
        <v>288.08091049891641</v>
      </c>
      <c r="Y125" s="64">
        <f t="shared" si="17"/>
        <v>292.18941575113837</v>
      </c>
      <c r="Z125" s="64">
        <f t="shared" si="17"/>
        <v>296.16468324344595</v>
      </c>
    </row>
    <row r="126" spans="1:26" ht="31.5">
      <c r="A126" s="107">
        <v>18</v>
      </c>
      <c r="B126" s="36" t="s">
        <v>161</v>
      </c>
      <c r="C126" s="31"/>
      <c r="D126" s="70"/>
      <c r="E126" s="64">
        <f>E82</f>
        <v>284.74</v>
      </c>
      <c r="F126" s="64">
        <f t="shared" ref="F126:Z126" si="18">F82</f>
        <v>260.58999999999997</v>
      </c>
      <c r="G126" s="64">
        <f t="shared" si="18"/>
        <v>263</v>
      </c>
      <c r="H126" s="64">
        <f t="shared" si="18"/>
        <v>263</v>
      </c>
      <c r="I126" s="64">
        <f t="shared" si="18"/>
        <v>263</v>
      </c>
      <c r="J126" s="64">
        <f t="shared" si="18"/>
        <v>263</v>
      </c>
      <c r="K126" s="64">
        <f t="shared" si="18"/>
        <v>263</v>
      </c>
      <c r="L126" s="64">
        <f t="shared" si="18"/>
        <v>263</v>
      </c>
      <c r="M126" s="64">
        <f t="shared" si="18"/>
        <v>263</v>
      </c>
      <c r="N126" s="64">
        <f t="shared" si="18"/>
        <v>263</v>
      </c>
      <c r="O126" s="64">
        <f t="shared" si="18"/>
        <v>263</v>
      </c>
      <c r="P126" s="64">
        <f t="shared" si="18"/>
        <v>245</v>
      </c>
      <c r="Q126" s="64">
        <f t="shared" si="18"/>
        <v>245</v>
      </c>
      <c r="R126" s="64">
        <f t="shared" si="18"/>
        <v>245</v>
      </c>
      <c r="S126" s="64">
        <f t="shared" si="18"/>
        <v>245</v>
      </c>
      <c r="T126" s="64">
        <f t="shared" si="18"/>
        <v>245</v>
      </c>
      <c r="U126" s="64">
        <f t="shared" si="18"/>
        <v>245</v>
      </c>
      <c r="V126" s="64">
        <f t="shared" si="18"/>
        <v>245</v>
      </c>
      <c r="W126" s="64">
        <f t="shared" si="18"/>
        <v>245</v>
      </c>
      <c r="X126" s="64">
        <f t="shared" si="18"/>
        <v>245</v>
      </c>
      <c r="Y126" s="64">
        <f t="shared" si="18"/>
        <v>245</v>
      </c>
      <c r="Z126" s="64">
        <f t="shared" si="18"/>
        <v>245</v>
      </c>
    </row>
    <row r="127" spans="1:26">
      <c r="A127" s="107">
        <v>19</v>
      </c>
      <c r="B127" s="40" t="s">
        <v>256</v>
      </c>
      <c r="C127" s="31"/>
      <c r="D127" s="70"/>
      <c r="E127" s="64">
        <f t="shared" ref="E127:Z127" si="19">E126-E125</f>
        <v>284.74</v>
      </c>
      <c r="F127" s="64">
        <f t="shared" si="19"/>
        <v>-14.375</v>
      </c>
      <c r="G127" s="64">
        <f t="shared" si="19"/>
        <v>5.0423225241552245</v>
      </c>
      <c r="H127" s="64">
        <f t="shared" si="19"/>
        <v>5.4832231492600272</v>
      </c>
      <c r="I127" s="64">
        <f t="shared" si="19"/>
        <v>5.7294423728483252</v>
      </c>
      <c r="J127" s="64">
        <f t="shared" si="19"/>
        <v>5.6638583809485112</v>
      </c>
      <c r="K127" s="64">
        <f t="shared" si="19"/>
        <v>5.2040436226042743</v>
      </c>
      <c r="L127" s="64">
        <f t="shared" si="19"/>
        <v>4.4970023615954915</v>
      </c>
      <c r="M127" s="64">
        <f t="shared" si="19"/>
        <v>3.616329435421676</v>
      </c>
      <c r="N127" s="64">
        <f t="shared" si="19"/>
        <v>2.3790280206445686</v>
      </c>
      <c r="O127" s="64">
        <f t="shared" si="19"/>
        <v>0.94211306876945855</v>
      </c>
      <c r="P127" s="64">
        <f t="shared" si="19"/>
        <v>-18.348904420035353</v>
      </c>
      <c r="Q127" s="64">
        <f t="shared" si="19"/>
        <v>-19.909012403918155</v>
      </c>
      <c r="R127" s="64">
        <f t="shared" si="19"/>
        <v>-22.120756927676041</v>
      </c>
      <c r="S127" s="64">
        <f t="shared" si="19"/>
        <v>-25.299635348906918</v>
      </c>
      <c r="T127" s="64">
        <f t="shared" si="19"/>
        <v>-28.698845796663647</v>
      </c>
      <c r="U127" s="64">
        <f t="shared" si="19"/>
        <v>-32.234478121360326</v>
      </c>
      <c r="V127" s="64">
        <f t="shared" si="19"/>
        <v>-35.868207257438542</v>
      </c>
      <c r="W127" s="64">
        <f t="shared" si="19"/>
        <v>-39.597646274969122</v>
      </c>
      <c r="X127" s="64">
        <f t="shared" si="19"/>
        <v>-43.08091049891641</v>
      </c>
      <c r="Y127" s="64">
        <f t="shared" si="19"/>
        <v>-47.18941575113837</v>
      </c>
      <c r="Z127" s="64">
        <f t="shared" si="19"/>
        <v>-51.16468324344595</v>
      </c>
    </row>
    <row r="128" spans="1:26" ht="31.5">
      <c r="A128" s="107">
        <v>20</v>
      </c>
      <c r="B128" s="36" t="s">
        <v>160</v>
      </c>
      <c r="C128" s="31"/>
      <c r="D128" s="70"/>
      <c r="E128" s="64">
        <f>E121</f>
        <v>0</v>
      </c>
      <c r="F128" s="64">
        <f t="shared" ref="F128:Z128" si="20">F121</f>
        <v>0</v>
      </c>
      <c r="G128" s="64">
        <f t="shared" si="20"/>
        <v>0</v>
      </c>
      <c r="H128" s="64">
        <f t="shared" si="20"/>
        <v>0</v>
      </c>
      <c r="I128" s="64">
        <f t="shared" si="20"/>
        <v>0</v>
      </c>
      <c r="J128" s="64">
        <f t="shared" si="20"/>
        <v>0</v>
      </c>
      <c r="K128" s="64">
        <f t="shared" si="20"/>
        <v>0</v>
      </c>
      <c r="L128" s="64">
        <f t="shared" si="20"/>
        <v>0</v>
      </c>
      <c r="M128" s="64">
        <f t="shared" si="20"/>
        <v>0</v>
      </c>
      <c r="N128" s="64">
        <f t="shared" si="20"/>
        <v>0</v>
      </c>
      <c r="O128" s="64">
        <f t="shared" si="20"/>
        <v>30.4</v>
      </c>
      <c r="P128" s="64">
        <f t="shared" si="20"/>
        <v>30.4</v>
      </c>
      <c r="Q128" s="64">
        <f t="shared" si="20"/>
        <v>30.4</v>
      </c>
      <c r="R128" s="64">
        <f t="shared" si="20"/>
        <v>30.4</v>
      </c>
      <c r="S128" s="64">
        <f t="shared" si="20"/>
        <v>30.4</v>
      </c>
      <c r="T128" s="64">
        <f t="shared" si="20"/>
        <v>30.4</v>
      </c>
      <c r="U128" s="64">
        <f t="shared" si="20"/>
        <v>47.05</v>
      </c>
      <c r="V128" s="64">
        <f t="shared" si="20"/>
        <v>47.05</v>
      </c>
      <c r="W128" s="64">
        <f t="shared" si="20"/>
        <v>47.05</v>
      </c>
      <c r="X128" s="64">
        <f t="shared" si="20"/>
        <v>47.05</v>
      </c>
      <c r="Y128" s="64">
        <f t="shared" si="20"/>
        <v>64.45</v>
      </c>
      <c r="Z128" s="64">
        <f t="shared" si="20"/>
        <v>64.45</v>
      </c>
    </row>
    <row r="129" spans="1:26" ht="35.25" customHeight="1">
      <c r="A129" s="107">
        <v>21</v>
      </c>
      <c r="B129" s="36" t="s">
        <v>274</v>
      </c>
      <c r="C129" s="31"/>
      <c r="D129" s="29"/>
      <c r="E129" s="64">
        <f t="shared" ref="E129:Z129" si="21">E128+E127</f>
        <v>284.74</v>
      </c>
      <c r="F129" s="64">
        <f t="shared" si="21"/>
        <v>-14.375</v>
      </c>
      <c r="G129" s="64">
        <f t="shared" si="21"/>
        <v>5.0423225241552245</v>
      </c>
      <c r="H129" s="64">
        <f t="shared" si="21"/>
        <v>5.4832231492600272</v>
      </c>
      <c r="I129" s="64">
        <f t="shared" si="21"/>
        <v>5.7294423728483252</v>
      </c>
      <c r="J129" s="64">
        <f t="shared" si="21"/>
        <v>5.6638583809485112</v>
      </c>
      <c r="K129" s="64">
        <f t="shared" si="21"/>
        <v>5.2040436226042743</v>
      </c>
      <c r="L129" s="64">
        <f t="shared" si="21"/>
        <v>4.4970023615954915</v>
      </c>
      <c r="M129" s="64">
        <f t="shared" si="21"/>
        <v>3.616329435421676</v>
      </c>
      <c r="N129" s="64">
        <f t="shared" si="21"/>
        <v>2.3790280206445686</v>
      </c>
      <c r="O129" s="64">
        <f t="shared" si="21"/>
        <v>31.342113068769457</v>
      </c>
      <c r="P129" s="64">
        <f t="shared" si="21"/>
        <v>12.051095579964645</v>
      </c>
      <c r="Q129" s="64">
        <f t="shared" si="21"/>
        <v>10.490987596081844</v>
      </c>
      <c r="R129" s="64">
        <f t="shared" si="21"/>
        <v>8.2792430723239576</v>
      </c>
      <c r="S129" s="64">
        <f t="shared" si="21"/>
        <v>5.1003646510930807</v>
      </c>
      <c r="T129" s="64">
        <f t="shared" si="21"/>
        <v>1.7011542033363511</v>
      </c>
      <c r="U129" s="64">
        <f t="shared" si="21"/>
        <v>14.815521878639672</v>
      </c>
      <c r="V129" s="64">
        <f t="shared" si="21"/>
        <v>11.181792742561456</v>
      </c>
      <c r="W129" s="64">
        <f t="shared" si="21"/>
        <v>7.4523537250308749</v>
      </c>
      <c r="X129" s="64">
        <f t="shared" si="21"/>
        <v>3.9690895010835874</v>
      </c>
      <c r="Y129" s="64">
        <f t="shared" si="21"/>
        <v>17.260584248861633</v>
      </c>
      <c r="Z129" s="64">
        <f t="shared" si="21"/>
        <v>13.285316756554053</v>
      </c>
    </row>
    <row r="131" spans="1:26">
      <c r="A131" s="231"/>
      <c r="B131" s="25"/>
    </row>
    <row r="132" spans="1:26">
      <c r="A132" s="266"/>
      <c r="B132" s="267"/>
    </row>
    <row r="133" spans="1:26">
      <c r="A133" s="268"/>
      <c r="B133" s="269"/>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mergeCells count="1">
    <mergeCell ref="C12:D17"/>
  </mergeCells>
  <phoneticPr fontId="4" type="noConversion"/>
  <printOptions horizontalCentered="1" verticalCentered="1"/>
  <pageMargins left="0.25" right="0.25" top="0.75" bottom="0.75" header="0.3" footer="0.3"/>
  <pageSetup scale="29"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D36:D42</xm:sqref>
        </x14:dataValidation>
        <x14:dataValidation type="list" allowBlank="1" showInputMessage="1">
          <x14:formula1>
            <xm:f>Lists!$C$2:$C$7</xm:f>
          </x14:formula1>
          <xm:sqref>D48:D61</xm:sqref>
        </x14:dataValidation>
        <x14:dataValidation type="list" allowBlank="1" showInputMessage="1">
          <x14:formula1>
            <xm:f>Lists!$D$2:$D$7</xm:f>
          </x14:formula1>
          <xm:sqref>D67:D78</xm:sqref>
        </x14:dataValidation>
        <x14:dataValidation type="list" allowBlank="1" showInputMessage="1">
          <x14:formula1>
            <xm:f>Lists!$E$2:$E$10</xm:f>
          </x14:formula1>
          <xm:sqref>D87:D100</xm:sqref>
        </x14:dataValidation>
        <x14:dataValidation type="list" allowBlank="1" showInputMessage="1">
          <x14:formula1>
            <xm:f>Lists!$F$2:$F$7</xm:f>
          </x14:formula1>
          <xm:sqref>D105:D118</xm:sqref>
        </x14:dataValidation>
        <x14:dataValidation type="list" allowBlank="1">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Z156"/>
  <sheetViews>
    <sheetView showGridLines="0" view="pageBreakPreview" topLeftCell="C1" zoomScale="80" zoomScaleNormal="100" zoomScaleSheetLayoutView="80" workbookViewId="0">
      <selection activeCell="G17" sqref="G17:Z17"/>
    </sheetView>
  </sheetViews>
  <sheetFormatPr defaultColWidth="9" defaultRowHeight="15.75"/>
  <cols>
    <col min="1" max="1" width="9" style="111"/>
    <col min="2" max="2" width="80" style="7" customWidth="1"/>
    <col min="3" max="3" width="16.875" style="7" customWidth="1"/>
    <col min="4" max="4" width="15" style="7" customWidth="1"/>
    <col min="5" max="5" width="10.625" style="3" customWidth="1"/>
    <col min="6" max="9" width="10.625" style="3" bestFit="1" customWidth="1"/>
    <col min="10" max="10" width="10.625" style="3" customWidth="1"/>
    <col min="11" max="15" width="10.625" style="3" bestFit="1" customWidth="1"/>
    <col min="16" max="26" width="10.625" style="1" bestFit="1" customWidth="1"/>
    <col min="27" max="131" width="7.125" style="1" customWidth="1"/>
    <col min="132" max="16384" width="9" style="1"/>
  </cols>
  <sheetData>
    <row r="1" spans="1:26">
      <c r="B1" s="15" t="s">
        <v>20</v>
      </c>
      <c r="C1" s="15"/>
      <c r="O1" s="1"/>
    </row>
    <row r="2" spans="1:26">
      <c r="B2" s="15" t="s">
        <v>21</v>
      </c>
      <c r="C2" s="15"/>
      <c r="O2" s="1"/>
    </row>
    <row r="3" spans="1:26" s="2" customFormat="1">
      <c r="A3" s="111"/>
      <c r="B3" s="92" t="s">
        <v>252</v>
      </c>
      <c r="C3" s="16"/>
      <c r="D3" s="13"/>
    </row>
    <row r="4" spans="1:26" s="2" customFormat="1">
      <c r="A4" s="111"/>
      <c r="B4" s="20" t="s">
        <v>172</v>
      </c>
      <c r="C4" s="16"/>
      <c r="D4" s="12"/>
    </row>
    <row r="5" spans="1:26" s="2" customFormat="1">
      <c r="A5" s="111"/>
      <c r="B5" s="201" t="s">
        <v>176</v>
      </c>
      <c r="C5" s="16"/>
      <c r="D5" s="12"/>
    </row>
    <row r="6" spans="1:26" s="2" customFormat="1">
      <c r="A6" s="111"/>
      <c r="B6" s="12"/>
      <c r="D6" s="12"/>
    </row>
    <row r="7" spans="1:26" s="2" customFormat="1" ht="15.75" customHeight="1">
      <c r="A7" s="111"/>
      <c r="B7" s="110" t="s">
        <v>96</v>
      </c>
      <c r="C7" s="7"/>
      <c r="D7" s="7"/>
      <c r="E7" s="95" t="s">
        <v>78</v>
      </c>
      <c r="F7" s="8"/>
      <c r="G7" s="8"/>
      <c r="I7" s="4"/>
      <c r="J7" s="4"/>
      <c r="K7" s="4"/>
      <c r="L7" s="4"/>
      <c r="M7" s="4"/>
      <c r="N7" s="4"/>
      <c r="O7" s="4"/>
    </row>
    <row r="8" spans="1:26" s="2" customFormat="1">
      <c r="A8" s="111"/>
      <c r="B8" s="15"/>
      <c r="C8" s="9"/>
      <c r="D8" s="15"/>
      <c r="E8" s="41"/>
      <c r="F8" s="41"/>
      <c r="G8" s="41"/>
      <c r="H8" s="41"/>
      <c r="I8" s="41"/>
      <c r="J8" s="42" t="s">
        <v>1</v>
      </c>
      <c r="K8" s="43"/>
      <c r="L8" s="43"/>
      <c r="M8" s="43"/>
      <c r="N8" s="43"/>
      <c r="O8" s="44"/>
      <c r="P8" s="45"/>
      <c r="Q8" s="45"/>
      <c r="R8" s="45"/>
    </row>
    <row r="9" spans="1:26" s="2" customFormat="1">
      <c r="A9" s="111"/>
      <c r="B9" s="9"/>
      <c r="C9" s="9"/>
      <c r="D9" s="15"/>
      <c r="E9" s="368" t="s">
        <v>277</v>
      </c>
      <c r="F9" s="369"/>
      <c r="G9" s="95"/>
      <c r="H9" s="47"/>
      <c r="I9" s="47"/>
      <c r="J9" s="48"/>
      <c r="K9" s="44"/>
      <c r="L9" s="44"/>
      <c r="M9" s="44"/>
      <c r="N9" s="44"/>
      <c r="O9" s="44"/>
      <c r="P9" s="45"/>
      <c r="Q9" s="45"/>
      <c r="R9" s="45"/>
    </row>
    <row r="10" spans="1:26" s="5" customFormat="1" ht="18.75">
      <c r="A10" s="112"/>
      <c r="B10" s="204" t="s">
        <v>42</v>
      </c>
      <c r="C10" s="17"/>
      <c r="D10" s="17"/>
      <c r="E10" s="49" t="s">
        <v>15</v>
      </c>
      <c r="F10" s="49" t="s">
        <v>16</v>
      </c>
      <c r="G10" s="49" t="s">
        <v>18</v>
      </c>
      <c r="H10" s="49" t="s">
        <v>19</v>
      </c>
      <c r="I10" s="49" t="s">
        <v>22</v>
      </c>
      <c r="J10" s="49" t="s">
        <v>23</v>
      </c>
      <c r="K10" s="49" t="s">
        <v>25</v>
      </c>
      <c r="L10" s="49" t="s">
        <v>26</v>
      </c>
      <c r="M10" s="49" t="s">
        <v>27</v>
      </c>
      <c r="N10" s="49" t="s">
        <v>28</v>
      </c>
      <c r="O10" s="254" t="s">
        <v>362</v>
      </c>
      <c r="P10" s="254" t="s">
        <v>363</v>
      </c>
      <c r="Q10" s="254" t="s">
        <v>364</v>
      </c>
      <c r="R10" s="254" t="s">
        <v>365</v>
      </c>
      <c r="S10" s="254" t="s">
        <v>366</v>
      </c>
      <c r="T10" s="254" t="s">
        <v>367</v>
      </c>
      <c r="U10" s="254" t="s">
        <v>368</v>
      </c>
      <c r="V10" s="254" t="s">
        <v>369</v>
      </c>
      <c r="W10" s="254" t="s">
        <v>370</v>
      </c>
      <c r="X10" s="254" t="s">
        <v>371</v>
      </c>
      <c r="Y10" s="254" t="s">
        <v>372</v>
      </c>
      <c r="Z10" s="254" t="s">
        <v>373</v>
      </c>
    </row>
    <row r="11" spans="1:26" ht="17.25" customHeight="1">
      <c r="A11" s="16">
        <v>1</v>
      </c>
      <c r="B11" s="15" t="s">
        <v>129</v>
      </c>
      <c r="C11" s="15"/>
      <c r="D11" s="50"/>
      <c r="E11" s="328">
        <v>722772</v>
      </c>
      <c r="F11" s="328">
        <v>712411</v>
      </c>
      <c r="G11" s="271">
        <v>673995.94750303205</v>
      </c>
      <c r="H11" s="271">
        <v>675142.36830763042</v>
      </c>
      <c r="I11" s="271">
        <v>673549.31339074112</v>
      </c>
      <c r="J11" s="271">
        <v>675313.88169592759</v>
      </c>
      <c r="K11" s="272">
        <v>679157.89520640194</v>
      </c>
      <c r="L11" s="272">
        <v>685881.73444211658</v>
      </c>
      <c r="M11" s="272">
        <v>690564.92736908793</v>
      </c>
      <c r="N11" s="272">
        <v>698375.39447923598</v>
      </c>
      <c r="O11" s="272">
        <v>707383.28057999979</v>
      </c>
      <c r="P11" s="272">
        <v>717932.21799829195</v>
      </c>
      <c r="Q11" s="272">
        <v>727465.32991299289</v>
      </c>
      <c r="R11" s="272">
        <v>744046.40927561803</v>
      </c>
      <c r="S11" s="272">
        <v>758787.84294772625</v>
      </c>
      <c r="T11" s="272">
        <v>788915.57962062059</v>
      </c>
      <c r="U11" s="272">
        <v>816330.41371506581</v>
      </c>
      <c r="V11" s="272">
        <v>848463.96758778673</v>
      </c>
      <c r="W11" s="272">
        <v>895345.48462844256</v>
      </c>
      <c r="X11" s="272">
        <v>929262.08350379579</v>
      </c>
      <c r="Y11" s="272">
        <v>972528.10522182053</v>
      </c>
      <c r="Z11" s="272">
        <v>1004037.3657476522</v>
      </c>
    </row>
    <row r="12" spans="1:26" ht="17.25" customHeight="1">
      <c r="A12" s="16">
        <v>2</v>
      </c>
      <c r="B12" s="15" t="s">
        <v>128</v>
      </c>
      <c r="C12" s="15"/>
      <c r="D12" s="50"/>
      <c r="E12" s="328">
        <f>785118-E11</f>
        <v>62346</v>
      </c>
      <c r="F12" s="328">
        <f>763376-F11</f>
        <v>50965</v>
      </c>
      <c r="G12" s="271">
        <v>56860.642719297204</v>
      </c>
      <c r="H12" s="271">
        <v>55768.499190074974</v>
      </c>
      <c r="I12" s="271">
        <v>55163.564885512344</v>
      </c>
      <c r="J12" s="271">
        <v>54676.26174362225</v>
      </c>
      <c r="K12" s="272">
        <v>54432.399896646035</v>
      </c>
      <c r="L12" s="272">
        <v>54411.556914728251</v>
      </c>
      <c r="M12" s="272">
        <v>54220.369620868703</v>
      </c>
      <c r="N12" s="272">
        <v>54265.401381563745</v>
      </c>
      <c r="O12" s="272">
        <v>54390.659308003495</v>
      </c>
      <c r="P12" s="272">
        <v>54702.540932284785</v>
      </c>
      <c r="Q12" s="272">
        <v>54839.573746533017</v>
      </c>
      <c r="R12" s="272">
        <v>55487.664736436796</v>
      </c>
      <c r="S12" s="272">
        <v>67058.742759420304</v>
      </c>
      <c r="T12" s="272">
        <v>69067.649983099545</v>
      </c>
      <c r="U12" s="272">
        <v>70792.400580811081</v>
      </c>
      <c r="V12" s="272">
        <v>72978.221365066129</v>
      </c>
      <c r="W12" s="272">
        <v>76271.970204376266</v>
      </c>
      <c r="X12" s="272">
        <v>78505.060519407503</v>
      </c>
      <c r="Y12" s="272">
        <v>81398.24512512912</v>
      </c>
      <c r="Z12" s="272">
        <v>83269.591112904018</v>
      </c>
    </row>
    <row r="13" spans="1:26" ht="17.25" customHeight="1">
      <c r="A13" s="16">
        <v>3</v>
      </c>
      <c r="B13" s="15" t="s">
        <v>354</v>
      </c>
      <c r="C13" s="15"/>
      <c r="D13" s="50"/>
      <c r="E13" s="329">
        <f>E17</f>
        <v>785118</v>
      </c>
      <c r="F13" s="329">
        <f t="shared" ref="F13:Z13" si="0">F17</f>
        <v>763376</v>
      </c>
      <c r="G13" s="54">
        <f t="shared" si="0"/>
        <v>730856.59022232925</v>
      </c>
      <c r="H13" s="54">
        <f t="shared" si="0"/>
        <v>730910.86749770539</v>
      </c>
      <c r="I13" s="54">
        <f t="shared" si="0"/>
        <v>728712.87827625347</v>
      </c>
      <c r="J13" s="54">
        <f t="shared" si="0"/>
        <v>729990.14343954984</v>
      </c>
      <c r="K13" s="54">
        <f t="shared" si="0"/>
        <v>733590.29510304797</v>
      </c>
      <c r="L13" s="54">
        <f t="shared" si="0"/>
        <v>740293.29135684483</v>
      </c>
      <c r="M13" s="54">
        <f t="shared" si="0"/>
        <v>744785.29698995664</v>
      </c>
      <c r="N13" s="54">
        <f t="shared" si="0"/>
        <v>752640.79586079973</v>
      </c>
      <c r="O13" s="54">
        <f t="shared" si="0"/>
        <v>761773.93988800328</v>
      </c>
      <c r="P13" s="54">
        <f t="shared" si="0"/>
        <v>772634.75893057673</v>
      </c>
      <c r="Q13" s="54">
        <f t="shared" si="0"/>
        <v>782304.90365952591</v>
      </c>
      <c r="R13" s="54">
        <f t="shared" si="0"/>
        <v>799534.07401205483</v>
      </c>
      <c r="S13" s="54">
        <f t="shared" si="0"/>
        <v>825846.58570714656</v>
      </c>
      <c r="T13" s="54">
        <f t="shared" si="0"/>
        <v>857983.22960372013</v>
      </c>
      <c r="U13" s="54">
        <f t="shared" si="0"/>
        <v>887122.81429587689</v>
      </c>
      <c r="V13" s="54">
        <f t="shared" si="0"/>
        <v>921442.18895285286</v>
      </c>
      <c r="W13" s="54">
        <f t="shared" si="0"/>
        <v>971617.45483281882</v>
      </c>
      <c r="X13" s="54">
        <f t="shared" si="0"/>
        <v>1007767.1440232033</v>
      </c>
      <c r="Y13" s="54">
        <f t="shared" si="0"/>
        <v>1053926.3503469496</v>
      </c>
      <c r="Z13" s="54">
        <f t="shared" si="0"/>
        <v>1087306.9568605563</v>
      </c>
    </row>
    <row r="14" spans="1:26" ht="17.25" customHeight="1">
      <c r="A14" s="16" t="s">
        <v>420</v>
      </c>
      <c r="B14" s="15" t="s">
        <v>353</v>
      </c>
      <c r="C14" s="370" t="s">
        <v>419</v>
      </c>
      <c r="D14" s="371"/>
      <c r="E14" s="312">
        <v>722772</v>
      </c>
      <c r="F14" s="312">
        <v>712411</v>
      </c>
      <c r="G14" s="208">
        <v>673995.94750303205</v>
      </c>
      <c r="H14" s="208">
        <v>675142.36830763042</v>
      </c>
      <c r="I14" s="208">
        <v>673549.31339074112</v>
      </c>
      <c r="J14" s="208">
        <v>675313.88169592759</v>
      </c>
      <c r="K14" s="208">
        <v>679157.89520640194</v>
      </c>
      <c r="L14" s="208">
        <v>685881.73444211658</v>
      </c>
      <c r="M14" s="208">
        <v>690564.92736908793</v>
      </c>
      <c r="N14" s="208">
        <v>698375.39447923598</v>
      </c>
      <c r="O14" s="208">
        <v>707383.28057999979</v>
      </c>
      <c r="P14" s="208">
        <v>717932.21799829195</v>
      </c>
      <c r="Q14" s="208">
        <v>727465.32991299289</v>
      </c>
      <c r="R14" s="208">
        <v>744046.40927561803</v>
      </c>
      <c r="S14" s="208">
        <v>758787.84294772625</v>
      </c>
      <c r="T14" s="208">
        <v>788915.57962062059</v>
      </c>
      <c r="U14" s="208">
        <v>816330.41371506581</v>
      </c>
      <c r="V14" s="208">
        <v>848463.96758778673</v>
      </c>
      <c r="W14" s="208">
        <v>895345.48462844256</v>
      </c>
      <c r="X14" s="208">
        <v>929262.08350379579</v>
      </c>
      <c r="Y14" s="208">
        <v>972528.10522182053</v>
      </c>
      <c r="Z14" s="208">
        <v>1004037.3657476522</v>
      </c>
    </row>
    <row r="15" spans="1:26" ht="17.25" customHeight="1">
      <c r="A15" s="16" t="s">
        <v>421</v>
      </c>
      <c r="B15" s="15" t="s">
        <v>352</v>
      </c>
      <c r="C15" s="372"/>
      <c r="D15" s="373"/>
      <c r="E15" s="330">
        <f t="shared" ref="E15" si="1">E12+E14</f>
        <v>785118</v>
      </c>
      <c r="F15" s="330">
        <f t="shared" ref="F15" si="2">F12+F14</f>
        <v>763376</v>
      </c>
      <c r="G15" s="83">
        <f t="shared" ref="G15" si="3">G12+G14</f>
        <v>730856.59022232925</v>
      </c>
      <c r="H15" s="83">
        <f t="shared" ref="H15:Z15" si="4">H12+H14</f>
        <v>730910.86749770539</v>
      </c>
      <c r="I15" s="83">
        <f t="shared" si="4"/>
        <v>728712.87827625347</v>
      </c>
      <c r="J15" s="83">
        <f t="shared" si="4"/>
        <v>729990.14343954984</v>
      </c>
      <c r="K15" s="83">
        <f t="shared" si="4"/>
        <v>733590.29510304797</v>
      </c>
      <c r="L15" s="83">
        <f t="shared" si="4"/>
        <v>740293.29135684483</v>
      </c>
      <c r="M15" s="83">
        <f t="shared" si="4"/>
        <v>744785.29698995664</v>
      </c>
      <c r="N15" s="83">
        <f t="shared" si="4"/>
        <v>752640.79586079973</v>
      </c>
      <c r="O15" s="83">
        <f t="shared" si="4"/>
        <v>761773.93988800328</v>
      </c>
      <c r="P15" s="83">
        <f t="shared" si="4"/>
        <v>772634.75893057673</v>
      </c>
      <c r="Q15" s="83">
        <f t="shared" si="4"/>
        <v>782304.90365952591</v>
      </c>
      <c r="R15" s="83">
        <f t="shared" si="4"/>
        <v>799534.07401205483</v>
      </c>
      <c r="S15" s="83">
        <f t="shared" si="4"/>
        <v>825846.58570714656</v>
      </c>
      <c r="T15" s="83">
        <f t="shared" si="4"/>
        <v>857983.22960372013</v>
      </c>
      <c r="U15" s="83">
        <f t="shared" si="4"/>
        <v>887122.81429587689</v>
      </c>
      <c r="V15" s="83">
        <f t="shared" si="4"/>
        <v>921442.18895285286</v>
      </c>
      <c r="W15" s="83">
        <f t="shared" si="4"/>
        <v>971617.45483281882</v>
      </c>
      <c r="X15" s="83">
        <f t="shared" si="4"/>
        <v>1007767.1440232033</v>
      </c>
      <c r="Y15" s="83">
        <f t="shared" si="4"/>
        <v>1053926.3503469496</v>
      </c>
      <c r="Z15" s="83">
        <f t="shared" si="4"/>
        <v>1087306.9568605563</v>
      </c>
    </row>
    <row r="16" spans="1:26" ht="17.25" customHeight="1">
      <c r="A16" s="16">
        <v>6</v>
      </c>
      <c r="B16" s="15" t="s">
        <v>38</v>
      </c>
      <c r="C16" s="372"/>
      <c r="D16" s="373"/>
      <c r="E16" s="330"/>
      <c r="F16" s="330"/>
      <c r="G16" s="83"/>
      <c r="H16" s="83"/>
      <c r="I16" s="83"/>
      <c r="J16" s="83"/>
      <c r="K16" s="83"/>
      <c r="L16" s="83"/>
      <c r="M16" s="83"/>
      <c r="N16" s="83"/>
      <c r="O16" s="83"/>
      <c r="P16" s="83"/>
      <c r="Q16" s="83"/>
      <c r="R16" s="83"/>
      <c r="S16" s="83"/>
      <c r="T16" s="83"/>
      <c r="U16" s="83"/>
      <c r="V16" s="83"/>
      <c r="W16" s="83"/>
      <c r="X16" s="83"/>
      <c r="Y16" s="83"/>
      <c r="Z16" s="83"/>
    </row>
    <row r="17" spans="1:26" ht="17.25" customHeight="1">
      <c r="A17" s="16">
        <v>7</v>
      </c>
      <c r="B17" s="21" t="s">
        <v>355</v>
      </c>
      <c r="C17" s="372"/>
      <c r="D17" s="373"/>
      <c r="E17" s="331">
        <f t="shared" ref="E17:M17" si="5">E15+E16</f>
        <v>785118</v>
      </c>
      <c r="F17" s="331">
        <f t="shared" si="5"/>
        <v>763376</v>
      </c>
      <c r="G17" s="55">
        <f t="shared" si="5"/>
        <v>730856.59022232925</v>
      </c>
      <c r="H17" s="55">
        <f t="shared" si="5"/>
        <v>730910.86749770539</v>
      </c>
      <c r="I17" s="55">
        <f t="shared" si="5"/>
        <v>728712.87827625347</v>
      </c>
      <c r="J17" s="55">
        <f t="shared" si="5"/>
        <v>729990.14343954984</v>
      </c>
      <c r="K17" s="55">
        <f t="shared" si="5"/>
        <v>733590.29510304797</v>
      </c>
      <c r="L17" s="55">
        <f t="shared" si="5"/>
        <v>740293.29135684483</v>
      </c>
      <c r="M17" s="55">
        <f t="shared" si="5"/>
        <v>744785.29698995664</v>
      </c>
      <c r="N17" s="55">
        <f t="shared" ref="N17:Z17" si="6">N15+N16</f>
        <v>752640.79586079973</v>
      </c>
      <c r="O17" s="55">
        <f t="shared" si="6"/>
        <v>761773.93988800328</v>
      </c>
      <c r="P17" s="55">
        <f t="shared" si="6"/>
        <v>772634.75893057673</v>
      </c>
      <c r="Q17" s="55">
        <f t="shared" si="6"/>
        <v>782304.90365952591</v>
      </c>
      <c r="R17" s="55">
        <f t="shared" si="6"/>
        <v>799534.07401205483</v>
      </c>
      <c r="S17" s="55">
        <f t="shared" si="6"/>
        <v>825846.58570714656</v>
      </c>
      <c r="T17" s="55">
        <f t="shared" si="6"/>
        <v>857983.22960372013</v>
      </c>
      <c r="U17" s="55">
        <f t="shared" si="6"/>
        <v>887122.81429587689</v>
      </c>
      <c r="V17" s="55">
        <f t="shared" si="6"/>
        <v>921442.18895285286</v>
      </c>
      <c r="W17" s="55">
        <f t="shared" si="6"/>
        <v>971617.45483281882</v>
      </c>
      <c r="X17" s="55">
        <f t="shared" si="6"/>
        <v>1007767.1440232033</v>
      </c>
      <c r="Y17" s="55">
        <f t="shared" si="6"/>
        <v>1053926.3503469496</v>
      </c>
      <c r="Z17" s="55">
        <f t="shared" si="6"/>
        <v>1087306.9568605563</v>
      </c>
    </row>
    <row r="18" spans="1:26" ht="17.25" customHeight="1">
      <c r="A18" s="16"/>
      <c r="C18" s="374"/>
      <c r="D18" s="375"/>
      <c r="E18" s="162"/>
      <c r="F18" s="162"/>
      <c r="G18" s="162"/>
      <c r="H18" s="162"/>
      <c r="I18" s="162"/>
      <c r="J18" s="162"/>
      <c r="K18" s="143"/>
      <c r="L18" s="143"/>
      <c r="M18" s="143"/>
      <c r="N18" s="143"/>
      <c r="O18" s="143"/>
      <c r="P18" s="143"/>
      <c r="Q18" s="143"/>
      <c r="R18" s="143"/>
      <c r="S18" s="143"/>
      <c r="T18" s="143"/>
      <c r="U18" s="143"/>
      <c r="V18" s="143"/>
      <c r="W18" s="143"/>
      <c r="X18" s="143"/>
      <c r="Y18" s="143"/>
      <c r="Z18" s="260"/>
    </row>
    <row r="19" spans="1:26" ht="17.25" customHeight="1">
      <c r="A19" s="16">
        <v>8</v>
      </c>
      <c r="B19" s="15" t="s">
        <v>37</v>
      </c>
      <c r="C19" s="15"/>
      <c r="D19" s="50"/>
      <c r="E19" s="332"/>
      <c r="F19" s="332"/>
      <c r="G19" s="276"/>
      <c r="H19" s="276"/>
      <c r="I19" s="276"/>
      <c r="J19" s="276"/>
      <c r="K19" s="276"/>
      <c r="L19" s="276"/>
      <c r="M19" s="276"/>
      <c r="N19" s="276"/>
      <c r="O19" s="276"/>
      <c r="P19" s="276"/>
      <c r="Q19" s="276"/>
      <c r="R19" s="276"/>
      <c r="S19" s="276"/>
      <c r="T19" s="276"/>
      <c r="U19" s="276"/>
      <c r="V19" s="276"/>
      <c r="W19" s="276"/>
      <c r="X19" s="276"/>
      <c r="Y19" s="276"/>
      <c r="Z19" s="276"/>
    </row>
    <row r="20" spans="1:26" ht="17.25" customHeight="1">
      <c r="A20" s="16">
        <v>9</v>
      </c>
      <c r="B20" s="15" t="s">
        <v>126</v>
      </c>
      <c r="C20" s="15"/>
      <c r="D20" s="50"/>
      <c r="E20" s="332"/>
      <c r="F20" s="332"/>
      <c r="G20" s="276"/>
      <c r="H20" s="276"/>
      <c r="I20" s="276"/>
      <c r="J20" s="276"/>
      <c r="K20" s="276"/>
      <c r="L20" s="276"/>
      <c r="M20" s="276"/>
      <c r="N20" s="276"/>
      <c r="O20" s="276"/>
      <c r="P20" s="276"/>
      <c r="Q20" s="276"/>
      <c r="R20" s="276"/>
      <c r="S20" s="276"/>
      <c r="T20" s="276"/>
      <c r="U20" s="276"/>
      <c r="V20" s="276"/>
      <c r="W20" s="276"/>
      <c r="X20" s="276"/>
      <c r="Y20" s="276"/>
      <c r="Z20" s="276"/>
    </row>
    <row r="21" spans="1:26" ht="17.25" customHeight="1">
      <c r="A21" s="16">
        <v>10</v>
      </c>
      <c r="B21" s="220" t="s">
        <v>301</v>
      </c>
      <c r="C21" s="15"/>
      <c r="D21" s="15"/>
      <c r="E21" s="333"/>
      <c r="F21" s="333"/>
      <c r="G21" s="86"/>
      <c r="H21" s="86"/>
      <c r="I21" s="86"/>
      <c r="J21" s="86"/>
      <c r="K21" s="85"/>
      <c r="L21" s="85"/>
      <c r="M21" s="85"/>
      <c r="N21" s="85"/>
      <c r="O21" s="85"/>
      <c r="P21" s="85"/>
      <c r="Q21" s="85"/>
      <c r="R21" s="85"/>
      <c r="S21" s="85"/>
      <c r="T21" s="85"/>
      <c r="U21" s="85"/>
      <c r="V21" s="85"/>
      <c r="W21" s="85"/>
      <c r="X21" s="85"/>
      <c r="Y21" s="85"/>
      <c r="Z21" s="85"/>
    </row>
    <row r="22" spans="1:26" ht="17.25" customHeight="1">
      <c r="A22" s="16">
        <v>11</v>
      </c>
      <c r="B22" s="220" t="s">
        <v>302</v>
      </c>
      <c r="C22" s="15"/>
      <c r="D22" s="15"/>
      <c r="E22" s="333"/>
      <c r="F22" s="333"/>
      <c r="G22" s="86"/>
      <c r="H22" s="86"/>
      <c r="I22" s="86"/>
      <c r="J22" s="86"/>
      <c r="K22" s="85"/>
      <c r="L22" s="85"/>
      <c r="M22" s="85"/>
      <c r="N22" s="85"/>
      <c r="O22" s="85"/>
      <c r="P22" s="85"/>
      <c r="Q22" s="85"/>
      <c r="R22" s="85"/>
      <c r="S22" s="85"/>
      <c r="T22" s="85"/>
      <c r="U22" s="85"/>
      <c r="V22" s="85"/>
      <c r="W22" s="85"/>
      <c r="X22" s="85"/>
      <c r="Y22" s="85"/>
      <c r="Z22" s="85"/>
    </row>
    <row r="23" spans="1:26">
      <c r="A23" s="113"/>
      <c r="B23" s="23"/>
      <c r="C23" s="23"/>
      <c r="D23" s="114"/>
      <c r="E23" s="115"/>
      <c r="F23" s="115"/>
      <c r="G23" s="115"/>
      <c r="H23" s="115"/>
      <c r="I23" s="115"/>
      <c r="J23" s="115"/>
      <c r="K23" s="116"/>
      <c r="L23" s="116"/>
      <c r="M23" s="116"/>
      <c r="N23" s="116"/>
      <c r="O23" s="116"/>
      <c r="P23" s="116"/>
      <c r="Q23" s="116"/>
      <c r="R23" s="116"/>
      <c r="S23" s="116"/>
      <c r="T23" s="116"/>
      <c r="U23" s="116"/>
      <c r="V23" s="116"/>
      <c r="W23" s="116"/>
      <c r="X23" s="116"/>
      <c r="Y23" s="116"/>
      <c r="Z23" s="270"/>
    </row>
    <row r="24" spans="1:26" ht="18.75" customHeight="1">
      <c r="B24" s="204" t="s">
        <v>264</v>
      </c>
      <c r="C24" s="17"/>
      <c r="D24" s="16"/>
      <c r="E24" s="59"/>
      <c r="F24" s="59"/>
      <c r="G24" s="59"/>
      <c r="H24" s="59"/>
      <c r="I24" s="59"/>
      <c r="J24" s="59"/>
      <c r="K24" s="59"/>
      <c r="L24" s="59"/>
      <c r="M24" s="59"/>
      <c r="N24" s="59"/>
      <c r="O24" s="59"/>
      <c r="P24" s="59"/>
      <c r="Q24" s="59"/>
      <c r="R24" s="59"/>
    </row>
    <row r="25" spans="1:26" ht="15.75" customHeight="1">
      <c r="A25" s="107"/>
      <c r="B25" s="21" t="s">
        <v>263</v>
      </c>
      <c r="C25" s="25"/>
      <c r="D25" s="21"/>
      <c r="E25" s="60"/>
      <c r="F25" s="60"/>
      <c r="G25" s="60"/>
      <c r="H25" s="60"/>
      <c r="I25" s="60"/>
      <c r="J25" s="60"/>
      <c r="K25" s="60"/>
      <c r="L25" s="60"/>
      <c r="M25" s="60"/>
      <c r="N25" s="60"/>
      <c r="O25" s="61"/>
      <c r="P25" s="61"/>
      <c r="Q25" s="61"/>
      <c r="R25" s="61"/>
    </row>
    <row r="26" spans="1:26">
      <c r="A26" s="107"/>
      <c r="B26" s="15" t="s">
        <v>39</v>
      </c>
      <c r="D26" s="62" t="s">
        <v>307</v>
      </c>
      <c r="E26" s="49" t="s">
        <v>15</v>
      </c>
      <c r="F26" s="49" t="s">
        <v>16</v>
      </c>
      <c r="G26" s="49" t="s">
        <v>18</v>
      </c>
      <c r="H26" s="49" t="s">
        <v>19</v>
      </c>
      <c r="I26" s="49" t="s">
        <v>22</v>
      </c>
      <c r="J26" s="49" t="s">
        <v>23</v>
      </c>
      <c r="K26" s="49" t="s">
        <v>25</v>
      </c>
      <c r="L26" s="49" t="s">
        <v>26</v>
      </c>
      <c r="M26" s="49" t="s">
        <v>27</v>
      </c>
      <c r="N26" s="49" t="s">
        <v>28</v>
      </c>
      <c r="O26" s="254" t="s">
        <v>362</v>
      </c>
      <c r="P26" s="254" t="s">
        <v>363</v>
      </c>
      <c r="Q26" s="254" t="s">
        <v>364</v>
      </c>
      <c r="R26" s="254" t="s">
        <v>365</v>
      </c>
      <c r="S26" s="254" t="s">
        <v>366</v>
      </c>
      <c r="T26" s="254" t="s">
        <v>367</v>
      </c>
      <c r="U26" s="254" t="s">
        <v>368</v>
      </c>
      <c r="V26" s="254" t="s">
        <v>369</v>
      </c>
      <c r="W26" s="254" t="s">
        <v>370</v>
      </c>
      <c r="X26" s="254" t="s">
        <v>371</v>
      </c>
      <c r="Y26" s="254" t="s">
        <v>372</v>
      </c>
      <c r="Z26" s="254" t="s">
        <v>373</v>
      </c>
    </row>
    <row r="27" spans="1:26">
      <c r="A27" s="107" t="s">
        <v>133</v>
      </c>
      <c r="B27" s="10" t="str">
        <f>CRAT!B26</f>
        <v>Unit 1</v>
      </c>
      <c r="C27" s="31"/>
      <c r="D27" s="252" t="str">
        <f>CRAT!D26</f>
        <v>Natural Gas</v>
      </c>
      <c r="E27" s="333">
        <v>1351.4869999999999</v>
      </c>
      <c r="F27" s="333">
        <v>1547.3689999999999</v>
      </c>
      <c r="G27" s="86">
        <v>919.05175699999995</v>
      </c>
      <c r="H27" s="86">
        <v>281.15551399999998</v>
      </c>
      <c r="I27" s="86">
        <v>387.12501500000002</v>
      </c>
      <c r="J27" s="86">
        <v>144.154336</v>
      </c>
      <c r="K27" s="341">
        <v>40.877349999999993</v>
      </c>
      <c r="L27" s="341">
        <v>47.940753999999998</v>
      </c>
      <c r="M27" s="341">
        <v>24.524007999999998</v>
      </c>
      <c r="N27" s="341">
        <v>43.698823000000004</v>
      </c>
      <c r="O27" s="341">
        <v>44.994935000000005</v>
      </c>
      <c r="P27" s="341">
        <v>42.286210000000004</v>
      </c>
      <c r="Q27" s="341">
        <v>81.432697000000005</v>
      </c>
      <c r="R27" s="341">
        <v>48.398103999999996</v>
      </c>
      <c r="S27" s="341">
        <v>75.860804000000002</v>
      </c>
      <c r="T27" s="341">
        <v>88.489178999999993</v>
      </c>
      <c r="U27" s="341">
        <v>84.791608999999994</v>
      </c>
      <c r="V27" s="341">
        <v>41.393438000000003</v>
      </c>
      <c r="W27" s="341">
        <v>26.295696</v>
      </c>
      <c r="X27" s="341">
        <v>1.3238479999999999</v>
      </c>
      <c r="Y27" s="341">
        <v>0</v>
      </c>
      <c r="Z27" s="341">
        <v>0</v>
      </c>
    </row>
    <row r="28" spans="1:26">
      <c r="A28" s="107" t="s">
        <v>134</v>
      </c>
      <c r="B28" s="10" t="str">
        <f>CRAT!B27</f>
        <v>Unit 2</v>
      </c>
      <c r="C28" s="31"/>
      <c r="D28" s="252" t="str">
        <f>CRAT!D27</f>
        <v>Natural Gas</v>
      </c>
      <c r="E28" s="333">
        <v>3099.08</v>
      </c>
      <c r="F28" s="333">
        <v>2689.9829999999997</v>
      </c>
      <c r="G28" s="86">
        <v>2910.9954900000002</v>
      </c>
      <c r="H28" s="86">
        <v>1201.304938</v>
      </c>
      <c r="I28" s="86">
        <v>1686.7899390000002</v>
      </c>
      <c r="J28" s="86">
        <v>653.08396600000003</v>
      </c>
      <c r="K28" s="341">
        <v>302.19742899999994</v>
      </c>
      <c r="L28" s="341">
        <v>222.64789499999998</v>
      </c>
      <c r="M28" s="341">
        <v>132.63628499999999</v>
      </c>
      <c r="N28" s="341">
        <v>140.48389399999999</v>
      </c>
      <c r="O28" s="341">
        <v>197.70131500000002</v>
      </c>
      <c r="P28" s="341">
        <v>153.345629</v>
      </c>
      <c r="Q28" s="341">
        <v>258.14267000000001</v>
      </c>
      <c r="R28" s="341">
        <v>194.83238700000001</v>
      </c>
      <c r="S28" s="341">
        <v>244.37502199999997</v>
      </c>
      <c r="T28" s="341">
        <v>296.03211500000003</v>
      </c>
      <c r="U28" s="341">
        <v>259.78609399999999</v>
      </c>
      <c r="V28" s="341">
        <v>143.41425199999998</v>
      </c>
      <c r="W28" s="341">
        <v>72.493551999999994</v>
      </c>
      <c r="X28" s="341">
        <v>2.4743329999999997</v>
      </c>
      <c r="Y28" s="341">
        <v>0</v>
      </c>
      <c r="Z28" s="341">
        <v>0</v>
      </c>
    </row>
    <row r="29" spans="1:26">
      <c r="A29" s="107" t="s">
        <v>135</v>
      </c>
      <c r="B29" s="10" t="str">
        <f>CRAT!B28</f>
        <v>Unit 3</v>
      </c>
      <c r="C29" s="31"/>
      <c r="D29" s="252" t="str">
        <f>CRAT!D28</f>
        <v>Natural Gas</v>
      </c>
      <c r="E29" s="333">
        <v>3229.1559999999999</v>
      </c>
      <c r="F29" s="333">
        <v>2818.0460000000003</v>
      </c>
      <c r="G29" s="86">
        <v>2319.265081</v>
      </c>
      <c r="H29" s="86">
        <v>900.95129000000009</v>
      </c>
      <c r="I29" s="86">
        <v>1283.1140330000001</v>
      </c>
      <c r="J29" s="86">
        <v>534.70063400000004</v>
      </c>
      <c r="K29" s="341">
        <v>209.88224400000001</v>
      </c>
      <c r="L29" s="341">
        <v>161.59083200000001</v>
      </c>
      <c r="M29" s="341">
        <v>112.27445299999999</v>
      </c>
      <c r="N29" s="341">
        <v>133.06775999999999</v>
      </c>
      <c r="O29" s="341">
        <v>169.173191</v>
      </c>
      <c r="P29" s="341">
        <v>127.58106899999999</v>
      </c>
      <c r="Q29" s="341">
        <v>195.67681400000001</v>
      </c>
      <c r="R29" s="341">
        <v>149.188997</v>
      </c>
      <c r="S29" s="341">
        <v>192.64978299999999</v>
      </c>
      <c r="T29" s="341">
        <v>226.874101</v>
      </c>
      <c r="U29" s="341">
        <v>217.12869700000002</v>
      </c>
      <c r="V29" s="341">
        <v>114.46597300000001</v>
      </c>
      <c r="W29" s="341">
        <v>64.366054000000005</v>
      </c>
      <c r="X29" s="341">
        <v>1.05</v>
      </c>
      <c r="Y29" s="341">
        <v>0</v>
      </c>
      <c r="Z29" s="341">
        <v>0</v>
      </c>
    </row>
    <row r="30" spans="1:26" ht="31.5">
      <c r="A30" s="107" t="s">
        <v>136</v>
      </c>
      <c r="B30" s="10" t="s">
        <v>422</v>
      </c>
      <c r="C30" s="225"/>
      <c r="D30" s="252" t="str">
        <f>CRAT!D29</f>
        <v>Natural Gas</v>
      </c>
      <c r="E30" s="342">
        <v>106794.84600000001</v>
      </c>
      <c r="F30" s="342">
        <v>119775.23</v>
      </c>
      <c r="G30" s="343">
        <v>0</v>
      </c>
      <c r="H30" s="343">
        <v>0</v>
      </c>
      <c r="I30" s="343">
        <v>0</v>
      </c>
      <c r="J30" s="343">
        <v>0</v>
      </c>
      <c r="K30" s="344">
        <v>0</v>
      </c>
      <c r="L30" s="344">
        <v>0</v>
      </c>
      <c r="M30" s="344">
        <v>0</v>
      </c>
      <c r="N30" s="344">
        <v>0</v>
      </c>
      <c r="O30" s="344">
        <v>0</v>
      </c>
      <c r="P30" s="344">
        <v>0</v>
      </c>
      <c r="Q30" s="344">
        <v>0</v>
      </c>
      <c r="R30" s="344">
        <v>0</v>
      </c>
      <c r="S30" s="344">
        <v>0</v>
      </c>
      <c r="T30" s="344">
        <v>0</v>
      </c>
      <c r="U30" s="344">
        <v>0</v>
      </c>
      <c r="V30" s="344">
        <v>0</v>
      </c>
      <c r="W30" s="344">
        <v>0</v>
      </c>
      <c r="X30" s="344">
        <v>0</v>
      </c>
      <c r="Y30" s="344">
        <v>0</v>
      </c>
      <c r="Z30" s="344">
        <v>0</v>
      </c>
    </row>
    <row r="31" spans="1:26">
      <c r="A31" s="107" t="s">
        <v>137</v>
      </c>
      <c r="B31" s="10" t="str">
        <f>CRAT!B30</f>
        <v>Unit 5</v>
      </c>
      <c r="C31" s="225"/>
      <c r="D31" s="252" t="str">
        <f>CRAT!D30</f>
        <v>Natural Gas</v>
      </c>
      <c r="E31" s="345">
        <v>138789.31</v>
      </c>
      <c r="F31" s="345">
        <v>175233.4</v>
      </c>
      <c r="G31" s="346">
        <v>146617.26531300001</v>
      </c>
      <c r="H31" s="346">
        <v>147358.53242500001</v>
      </c>
      <c r="I31" s="346">
        <v>136032.41362100001</v>
      </c>
      <c r="J31" s="346">
        <v>145633.65197999997</v>
      </c>
      <c r="K31" s="347">
        <v>139525.423174</v>
      </c>
      <c r="L31" s="347">
        <v>139908.136734</v>
      </c>
      <c r="M31" s="347">
        <v>138447.42335</v>
      </c>
      <c r="N31" s="347">
        <v>139048.65142900002</v>
      </c>
      <c r="O31" s="347">
        <v>136435.47015299997</v>
      </c>
      <c r="P31" s="347">
        <v>146150.10384699999</v>
      </c>
      <c r="Q31" s="347">
        <v>133328.78101599999</v>
      </c>
      <c r="R31" s="347">
        <v>133829.27179900001</v>
      </c>
      <c r="S31" s="347">
        <v>136139.18139400001</v>
      </c>
      <c r="T31" s="347">
        <v>131865.169219</v>
      </c>
      <c r="U31" s="347">
        <v>132419.37088100001</v>
      </c>
      <c r="V31" s="347">
        <v>136872.19857100002</v>
      </c>
      <c r="W31" s="347">
        <v>98737.801092000009</v>
      </c>
      <c r="X31" s="347">
        <v>0</v>
      </c>
      <c r="Y31" s="347">
        <v>0</v>
      </c>
      <c r="Z31" s="347">
        <v>0</v>
      </c>
    </row>
    <row r="32" spans="1:26">
      <c r="A32" s="107" t="s">
        <v>138</v>
      </c>
      <c r="B32" s="10" t="str">
        <f>CRAT!B31</f>
        <v>Unit 6</v>
      </c>
      <c r="C32" s="225"/>
      <c r="D32" s="252" t="str">
        <f>CRAT!D31</f>
        <v>Natural Gas</v>
      </c>
      <c r="E32" s="345">
        <v>120666.21</v>
      </c>
      <c r="F32" s="345">
        <v>124854.06000000001</v>
      </c>
      <c r="G32" s="346">
        <v>139756.84382399998</v>
      </c>
      <c r="H32" s="346">
        <v>138875.96544</v>
      </c>
      <c r="I32" s="346">
        <v>128604.484367</v>
      </c>
      <c r="J32" s="346">
        <v>141689.215631</v>
      </c>
      <c r="K32" s="347">
        <v>133352.333163</v>
      </c>
      <c r="L32" s="347">
        <v>135752.959019</v>
      </c>
      <c r="M32" s="347">
        <v>132213.51876599999</v>
      </c>
      <c r="N32" s="347">
        <v>132393.37074400001</v>
      </c>
      <c r="O32" s="347">
        <v>129743.716797</v>
      </c>
      <c r="P32" s="347">
        <v>141034.27436700001</v>
      </c>
      <c r="Q32" s="347">
        <v>128126.050038</v>
      </c>
      <c r="R32" s="347">
        <v>129154.939696</v>
      </c>
      <c r="S32" s="347">
        <v>132872.99116100001</v>
      </c>
      <c r="T32" s="347">
        <v>126688.555104</v>
      </c>
      <c r="U32" s="347">
        <v>125808.60774700002</v>
      </c>
      <c r="V32" s="347">
        <v>131490.30069</v>
      </c>
      <c r="W32" s="347">
        <v>95901.143540999983</v>
      </c>
      <c r="X32" s="347">
        <v>0</v>
      </c>
      <c r="Y32" s="347">
        <v>0</v>
      </c>
      <c r="Z32" s="347">
        <v>0</v>
      </c>
    </row>
    <row r="33" spans="1:26">
      <c r="A33" s="107" t="s">
        <v>139</v>
      </c>
      <c r="B33" s="10"/>
      <c r="C33" s="119"/>
      <c r="D33" s="252"/>
      <c r="E33" s="345"/>
      <c r="F33" s="345"/>
      <c r="G33" s="346"/>
      <c r="H33" s="346"/>
      <c r="I33" s="346"/>
      <c r="J33" s="346"/>
      <c r="K33" s="347"/>
      <c r="L33" s="347"/>
      <c r="M33" s="347"/>
      <c r="N33" s="347"/>
      <c r="O33" s="347"/>
      <c r="P33" s="347"/>
      <c r="Q33" s="347"/>
      <c r="R33" s="347"/>
      <c r="S33" s="347"/>
      <c r="T33" s="347"/>
      <c r="U33" s="347"/>
      <c r="V33" s="347"/>
      <c r="W33" s="347"/>
      <c r="X33" s="347"/>
      <c r="Y33" s="347"/>
      <c r="Z33" s="347"/>
    </row>
    <row r="34" spans="1:26">
      <c r="A34" s="107"/>
      <c r="D34" s="15"/>
      <c r="E34" s="74"/>
      <c r="F34" s="74"/>
      <c r="G34" s="74"/>
      <c r="H34" s="74"/>
      <c r="I34" s="74"/>
      <c r="J34" s="74"/>
      <c r="K34" s="75"/>
      <c r="L34" s="75"/>
      <c r="M34" s="75"/>
      <c r="N34" s="75"/>
      <c r="O34" s="75"/>
      <c r="P34" s="75"/>
      <c r="Q34" s="75"/>
      <c r="R34" s="75"/>
      <c r="S34" s="75"/>
      <c r="T34" s="75"/>
      <c r="U34" s="75"/>
      <c r="V34" s="75"/>
      <c r="W34" s="75"/>
      <c r="X34" s="75"/>
      <c r="Y34" s="75"/>
      <c r="Z34" s="258"/>
    </row>
    <row r="35" spans="1:26">
      <c r="A35" s="107"/>
      <c r="B35" s="21" t="s">
        <v>261</v>
      </c>
      <c r="C35" s="25"/>
      <c r="D35" s="21"/>
      <c r="E35" s="81"/>
      <c r="F35" s="81"/>
      <c r="G35" s="81"/>
      <c r="H35" s="81"/>
      <c r="I35" s="81"/>
      <c r="J35" s="81"/>
      <c r="K35" s="78"/>
      <c r="L35" s="78"/>
      <c r="M35" s="78"/>
      <c r="N35" s="78"/>
      <c r="O35" s="78"/>
      <c r="P35" s="78"/>
      <c r="Q35" s="78"/>
      <c r="R35" s="78"/>
      <c r="S35" s="78"/>
      <c r="T35" s="78"/>
      <c r="U35" s="78"/>
      <c r="V35" s="78"/>
      <c r="W35" s="78"/>
      <c r="X35" s="78"/>
      <c r="Y35" s="78"/>
      <c r="Z35" s="79"/>
    </row>
    <row r="36" spans="1:26">
      <c r="A36" s="107"/>
      <c r="B36" s="15" t="s">
        <v>32</v>
      </c>
      <c r="D36" s="62" t="s">
        <v>307</v>
      </c>
      <c r="E36" s="49" t="s">
        <v>15</v>
      </c>
      <c r="F36" s="49" t="s">
        <v>16</v>
      </c>
      <c r="G36" s="49" t="s">
        <v>18</v>
      </c>
      <c r="H36" s="49" t="s">
        <v>19</v>
      </c>
      <c r="I36" s="49" t="s">
        <v>22</v>
      </c>
      <c r="J36" s="49" t="s">
        <v>23</v>
      </c>
      <c r="K36" s="49" t="s">
        <v>25</v>
      </c>
      <c r="L36" s="49" t="s">
        <v>26</v>
      </c>
      <c r="M36" s="49" t="s">
        <v>27</v>
      </c>
      <c r="N36" s="49" t="s">
        <v>28</v>
      </c>
      <c r="O36" s="254" t="s">
        <v>362</v>
      </c>
      <c r="P36" s="254" t="s">
        <v>363</v>
      </c>
      <c r="Q36" s="254" t="s">
        <v>364</v>
      </c>
      <c r="R36" s="254" t="s">
        <v>365</v>
      </c>
      <c r="S36" s="254" t="s">
        <v>366</v>
      </c>
      <c r="T36" s="254" t="s">
        <v>367</v>
      </c>
      <c r="U36" s="254" t="s">
        <v>368</v>
      </c>
      <c r="V36" s="254" t="s">
        <v>369</v>
      </c>
      <c r="W36" s="254" t="s">
        <v>370</v>
      </c>
      <c r="X36" s="254" t="s">
        <v>371</v>
      </c>
      <c r="Y36" s="254" t="s">
        <v>372</v>
      </c>
      <c r="Z36" s="254" t="s">
        <v>373</v>
      </c>
    </row>
    <row r="37" spans="1:26" ht="31.5">
      <c r="A37" s="107" t="s">
        <v>140</v>
      </c>
      <c r="B37" s="273" t="str">
        <f>CRAT!B36</f>
        <v>Western - Large Hydro</v>
      </c>
      <c r="C37" s="31"/>
      <c r="D37" s="252" t="str">
        <f>CRAT!D36</f>
        <v>Large Hydroelectric</v>
      </c>
      <c r="E37" s="330">
        <v>136862</v>
      </c>
      <c r="F37" s="330">
        <v>57857</v>
      </c>
      <c r="G37" s="83">
        <v>139906.713579017</v>
      </c>
      <c r="H37" s="83">
        <v>243751.72810901701</v>
      </c>
      <c r="I37" s="83">
        <v>238876.70671705098</v>
      </c>
      <c r="J37" s="83">
        <v>238876.70671705104</v>
      </c>
      <c r="K37" s="83">
        <v>238876.70671901703</v>
      </c>
      <c r="L37" s="83">
        <v>238876.70671803397</v>
      </c>
      <c r="M37" s="83">
        <v>238876.70671803402</v>
      </c>
      <c r="N37" s="83">
        <v>238876.70671803397</v>
      </c>
      <c r="O37" s="83">
        <v>238876.70671999999</v>
      </c>
      <c r="P37" s="83">
        <v>238876.70671803397</v>
      </c>
      <c r="Q37" s="83">
        <v>238876.70671901698</v>
      </c>
      <c r="R37" s="83">
        <v>238876.70671901698</v>
      </c>
      <c r="S37" s="83">
        <v>238876.70671901698</v>
      </c>
      <c r="T37" s="83">
        <v>238876.70671999999</v>
      </c>
      <c r="U37" s="83">
        <v>238876.70671999999</v>
      </c>
      <c r="V37" s="83">
        <v>238876.70671901698</v>
      </c>
      <c r="W37" s="83">
        <v>238876.70671999999</v>
      </c>
      <c r="X37" s="83">
        <v>238876.70671803397</v>
      </c>
      <c r="Y37" s="83">
        <v>238876.70671803397</v>
      </c>
      <c r="Z37" s="83">
        <v>238876.70671803397</v>
      </c>
    </row>
    <row r="38" spans="1:26">
      <c r="A38" s="107" t="s">
        <v>141</v>
      </c>
      <c r="B38" s="274"/>
      <c r="C38" s="119"/>
      <c r="D38" s="252"/>
      <c r="E38" s="330"/>
      <c r="F38" s="330"/>
      <c r="G38" s="83"/>
      <c r="H38" s="83"/>
      <c r="I38" s="83"/>
      <c r="J38" s="83"/>
      <c r="K38" s="83"/>
      <c r="L38" s="83"/>
      <c r="M38" s="83"/>
      <c r="N38" s="83"/>
      <c r="O38" s="83"/>
      <c r="P38" s="83"/>
      <c r="Q38" s="83"/>
      <c r="R38" s="83"/>
      <c r="S38" s="83"/>
      <c r="T38" s="83"/>
      <c r="U38" s="83"/>
      <c r="V38" s="83"/>
      <c r="W38" s="83"/>
      <c r="X38" s="83"/>
      <c r="Y38" s="83"/>
      <c r="Z38" s="83"/>
    </row>
    <row r="39" spans="1:26">
      <c r="A39" s="107" t="s">
        <v>153</v>
      </c>
      <c r="B39" s="273"/>
      <c r="C39" s="31"/>
      <c r="D39" s="252"/>
      <c r="E39" s="330"/>
      <c r="F39" s="330"/>
      <c r="G39" s="83"/>
      <c r="H39" s="83"/>
      <c r="I39" s="83"/>
      <c r="J39" s="83"/>
      <c r="K39" s="83"/>
      <c r="L39" s="83"/>
      <c r="M39" s="83"/>
      <c r="N39" s="83"/>
      <c r="O39" s="83"/>
      <c r="P39" s="83"/>
      <c r="Q39" s="83"/>
      <c r="R39" s="83"/>
      <c r="S39" s="83"/>
      <c r="T39" s="83"/>
      <c r="U39" s="83"/>
      <c r="V39" s="83"/>
      <c r="W39" s="83"/>
      <c r="X39" s="83"/>
      <c r="Y39" s="83"/>
      <c r="Z39" s="83"/>
    </row>
    <row r="40" spans="1:26">
      <c r="A40" s="107" t="s">
        <v>154</v>
      </c>
      <c r="B40" s="273"/>
      <c r="C40" s="31"/>
      <c r="D40" s="252"/>
      <c r="E40" s="330"/>
      <c r="F40" s="330"/>
      <c r="G40" s="83"/>
      <c r="H40" s="83"/>
      <c r="I40" s="83"/>
      <c r="J40" s="83"/>
      <c r="K40" s="83"/>
      <c r="L40" s="83"/>
      <c r="M40" s="83"/>
      <c r="N40" s="83"/>
      <c r="O40" s="83"/>
      <c r="P40" s="83"/>
      <c r="Q40" s="83"/>
      <c r="R40" s="83"/>
      <c r="S40" s="83"/>
      <c r="T40" s="83"/>
      <c r="U40" s="83"/>
      <c r="V40" s="83"/>
      <c r="W40" s="83"/>
      <c r="X40" s="83"/>
      <c r="Y40" s="83"/>
      <c r="Z40" s="83"/>
    </row>
    <row r="41" spans="1:26">
      <c r="A41" s="107" t="s">
        <v>155</v>
      </c>
      <c r="B41" s="273"/>
      <c r="C41" s="31"/>
      <c r="D41" s="252"/>
      <c r="E41" s="330"/>
      <c r="F41" s="330"/>
      <c r="G41" s="83"/>
      <c r="H41" s="83"/>
      <c r="I41" s="83"/>
      <c r="J41" s="83"/>
      <c r="K41" s="83"/>
      <c r="L41" s="83"/>
      <c r="M41" s="83"/>
      <c r="N41" s="83"/>
      <c r="O41" s="83"/>
      <c r="P41" s="83"/>
      <c r="Q41" s="83"/>
      <c r="R41" s="83"/>
      <c r="S41" s="83"/>
      <c r="T41" s="83"/>
      <c r="U41" s="83"/>
      <c r="V41" s="83"/>
      <c r="W41" s="83"/>
      <c r="X41" s="83"/>
      <c r="Y41" s="83"/>
      <c r="Z41" s="83"/>
    </row>
    <row r="42" spans="1:26">
      <c r="A42" s="107" t="s">
        <v>185</v>
      </c>
      <c r="B42" s="273"/>
      <c r="C42" s="31"/>
      <c r="D42" s="252"/>
      <c r="E42" s="330"/>
      <c r="F42" s="330"/>
      <c r="G42" s="83"/>
      <c r="H42" s="83"/>
      <c r="I42" s="83"/>
      <c r="J42" s="83"/>
      <c r="K42" s="83"/>
      <c r="L42" s="83"/>
      <c r="M42" s="83"/>
      <c r="N42" s="83"/>
      <c r="O42" s="83"/>
      <c r="P42" s="83"/>
      <c r="Q42" s="83"/>
      <c r="R42" s="83"/>
      <c r="S42" s="83"/>
      <c r="T42" s="83"/>
      <c r="U42" s="83"/>
      <c r="V42" s="83"/>
      <c r="W42" s="83"/>
      <c r="X42" s="83"/>
      <c r="Y42" s="83"/>
      <c r="Z42" s="83"/>
    </row>
    <row r="43" spans="1:26">
      <c r="A43" s="107" t="s">
        <v>186</v>
      </c>
      <c r="B43" s="273"/>
      <c r="C43" s="119"/>
      <c r="D43" s="252"/>
      <c r="E43" s="330"/>
      <c r="F43" s="330"/>
      <c r="G43" s="83"/>
      <c r="H43" s="83"/>
      <c r="I43" s="83"/>
      <c r="J43" s="83"/>
      <c r="K43" s="83"/>
      <c r="L43" s="83"/>
      <c r="M43" s="83"/>
      <c r="N43" s="83"/>
      <c r="O43" s="83"/>
      <c r="P43" s="83"/>
      <c r="Q43" s="83"/>
      <c r="R43" s="83"/>
      <c r="S43" s="83"/>
      <c r="T43" s="83"/>
      <c r="U43" s="83"/>
      <c r="V43" s="83"/>
      <c r="W43" s="83"/>
      <c r="X43" s="83"/>
      <c r="Y43" s="83"/>
      <c r="Z43" s="83"/>
    </row>
    <row r="44" spans="1:26" ht="31.5">
      <c r="A44" s="107">
        <v>12</v>
      </c>
      <c r="B44" s="36" t="s">
        <v>162</v>
      </c>
      <c r="C44" s="33"/>
      <c r="D44" s="65"/>
      <c r="E44" s="335">
        <f t="shared" ref="E44:M44" si="7">SUM(E27:E33,E37:E43)</f>
        <v>510792.08900000004</v>
      </c>
      <c r="F44" s="335">
        <f t="shared" si="7"/>
        <v>484775.08799999999</v>
      </c>
      <c r="G44" s="71">
        <f t="shared" si="7"/>
        <v>432430.13504401699</v>
      </c>
      <c r="H44" s="71">
        <f t="shared" si="7"/>
        <v>532369.63771601696</v>
      </c>
      <c r="I44" s="71">
        <f t="shared" si="7"/>
        <v>506870.63369205099</v>
      </c>
      <c r="J44" s="71">
        <f t="shared" si="7"/>
        <v>527531.51326405094</v>
      </c>
      <c r="K44" s="71">
        <f t="shared" si="7"/>
        <v>512307.42007901706</v>
      </c>
      <c r="L44" s="71">
        <f t="shared" si="7"/>
        <v>514969.98195203394</v>
      </c>
      <c r="M44" s="71">
        <f t="shared" si="7"/>
        <v>509807.08358003397</v>
      </c>
      <c r="N44" s="71">
        <f t="shared" ref="N44:Z44" si="8">SUM(N27:N33,N37:N43)</f>
        <v>510635.97936803405</v>
      </c>
      <c r="O44" s="71">
        <f t="shared" si="8"/>
        <v>505467.76311099995</v>
      </c>
      <c r="P44" s="71">
        <f t="shared" si="8"/>
        <v>526384.29784003401</v>
      </c>
      <c r="Q44" s="71">
        <f t="shared" si="8"/>
        <v>500866.78995401692</v>
      </c>
      <c r="R44" s="71">
        <f t="shared" si="8"/>
        <v>502253.33770201704</v>
      </c>
      <c r="S44" s="71">
        <f t="shared" si="8"/>
        <v>508401.76488301705</v>
      </c>
      <c r="T44" s="71">
        <f t="shared" si="8"/>
        <v>498041.82643799996</v>
      </c>
      <c r="U44" s="71">
        <f t="shared" si="8"/>
        <v>497666.39174800005</v>
      </c>
      <c r="V44" s="71">
        <f t="shared" si="8"/>
        <v>507538.47964301705</v>
      </c>
      <c r="W44" s="71">
        <f t="shared" si="8"/>
        <v>433678.80665499996</v>
      </c>
      <c r="X44" s="71">
        <f t="shared" si="8"/>
        <v>238881.55489903397</v>
      </c>
      <c r="Y44" s="71">
        <f t="shared" si="8"/>
        <v>238876.70671803397</v>
      </c>
      <c r="Z44" s="71">
        <f t="shared" si="8"/>
        <v>238876.70671803397</v>
      </c>
    </row>
    <row r="45" spans="1:26">
      <c r="A45" s="107"/>
      <c r="B45" s="25"/>
      <c r="C45" s="25"/>
      <c r="D45" s="21"/>
      <c r="E45" s="82"/>
      <c r="F45" s="82"/>
      <c r="G45" s="82"/>
      <c r="H45" s="82"/>
      <c r="I45" s="82"/>
      <c r="J45" s="82"/>
      <c r="K45" s="82"/>
      <c r="L45" s="82"/>
      <c r="M45" s="82"/>
      <c r="N45" s="82"/>
      <c r="O45" s="82"/>
      <c r="P45" s="82"/>
      <c r="Q45" s="82"/>
      <c r="R45" s="82"/>
      <c r="S45" s="82"/>
      <c r="T45" s="82"/>
      <c r="U45" s="82"/>
      <c r="V45" s="82"/>
      <c r="W45" s="82"/>
      <c r="X45" s="82"/>
      <c r="Y45" s="82"/>
      <c r="Z45" s="275"/>
    </row>
    <row r="46" spans="1:26">
      <c r="A46" s="107"/>
      <c r="B46" s="21" t="s">
        <v>265</v>
      </c>
      <c r="C46" s="25"/>
      <c r="D46" s="15"/>
      <c r="E46" s="77"/>
      <c r="F46" s="77"/>
      <c r="G46" s="77"/>
      <c r="H46" s="77"/>
      <c r="I46" s="77"/>
      <c r="J46" s="77"/>
      <c r="K46" s="78"/>
      <c r="L46" s="78"/>
      <c r="M46" s="78"/>
      <c r="N46" s="78"/>
      <c r="O46" s="78"/>
      <c r="P46" s="78"/>
      <c r="Q46" s="78"/>
      <c r="R46" s="78"/>
      <c r="S46" s="78"/>
      <c r="T46" s="78"/>
      <c r="U46" s="78"/>
      <c r="V46" s="78"/>
      <c r="W46" s="78"/>
      <c r="X46" s="78"/>
      <c r="Y46" s="78"/>
      <c r="Z46" s="79"/>
    </row>
    <row r="47" spans="1:26">
      <c r="A47" s="107"/>
      <c r="B47" s="15" t="s">
        <v>31</v>
      </c>
      <c r="D47" s="62" t="s">
        <v>307</v>
      </c>
      <c r="E47" s="49" t="s">
        <v>15</v>
      </c>
      <c r="F47" s="49" t="s">
        <v>16</v>
      </c>
      <c r="G47" s="49" t="s">
        <v>18</v>
      </c>
      <c r="H47" s="49" t="s">
        <v>19</v>
      </c>
      <c r="I47" s="49" t="s">
        <v>22</v>
      </c>
      <c r="J47" s="49" t="s">
        <v>23</v>
      </c>
      <c r="K47" s="49" t="s">
        <v>25</v>
      </c>
      <c r="L47" s="49" t="s">
        <v>26</v>
      </c>
      <c r="M47" s="49" t="s">
        <v>27</v>
      </c>
      <c r="N47" s="49" t="s">
        <v>28</v>
      </c>
      <c r="O47" s="254" t="s">
        <v>362</v>
      </c>
      <c r="P47" s="254" t="s">
        <v>363</v>
      </c>
      <c r="Q47" s="254" t="s">
        <v>364</v>
      </c>
      <c r="R47" s="254" t="s">
        <v>365</v>
      </c>
      <c r="S47" s="254" t="s">
        <v>366</v>
      </c>
      <c r="T47" s="254" t="s">
        <v>367</v>
      </c>
      <c r="U47" s="254" t="s">
        <v>368</v>
      </c>
      <c r="V47" s="254" t="s">
        <v>369</v>
      </c>
      <c r="W47" s="254" t="s">
        <v>370</v>
      </c>
      <c r="X47" s="254" t="s">
        <v>371</v>
      </c>
      <c r="Y47" s="254" t="s">
        <v>372</v>
      </c>
      <c r="Z47" s="254" t="s">
        <v>373</v>
      </c>
    </row>
    <row r="48" spans="1:26" ht="31.5">
      <c r="A48" s="107" t="s">
        <v>57</v>
      </c>
      <c r="B48" s="273" t="str">
        <f>CRAT!B48</f>
        <v>Whiskeytown</v>
      </c>
      <c r="C48" s="31"/>
      <c r="D48" s="252" t="str">
        <f>CRAT!D48</f>
        <v>Small Hydroelectric</v>
      </c>
      <c r="E48" s="313">
        <v>18692.944</v>
      </c>
      <c r="F48" s="313">
        <v>25916</v>
      </c>
      <c r="G48" s="226">
        <v>24090.512198</v>
      </c>
      <c r="H48" s="226">
        <v>24323.134888999997</v>
      </c>
      <c r="I48" s="226">
        <v>24248.250679999997</v>
      </c>
      <c r="J48" s="226">
        <v>24249.935097999998</v>
      </c>
      <c r="K48" s="226">
        <v>24249.593723000002</v>
      </c>
      <c r="L48" s="226">
        <v>24321.576454000002</v>
      </c>
      <c r="M48" s="226">
        <v>24247.492013999999</v>
      </c>
      <c r="N48" s="226">
        <v>24246.038143999998</v>
      </c>
      <c r="O48" s="226">
        <v>23949.478376999999</v>
      </c>
      <c r="P48" s="226">
        <v>23734.124210999998</v>
      </c>
      <c r="Q48" s="226">
        <v>23761.674508</v>
      </c>
      <c r="R48" s="226">
        <v>23723.460072000002</v>
      </c>
      <c r="S48" s="226">
        <v>23499.847085000001</v>
      </c>
      <c r="T48" s="226">
        <v>23200.515564999998</v>
      </c>
      <c r="U48" s="226">
        <v>22993.126628999999</v>
      </c>
      <c r="V48" s="226">
        <v>23002.864156</v>
      </c>
      <c r="W48" s="226">
        <v>23071.961544999998</v>
      </c>
      <c r="X48" s="226">
        <v>22953.025865</v>
      </c>
      <c r="Y48" s="226">
        <v>22187.476543000004</v>
      </c>
      <c r="Z48" s="226">
        <v>21581.108530999998</v>
      </c>
    </row>
    <row r="49" spans="1:26">
      <c r="A49" s="107" t="s">
        <v>58</v>
      </c>
      <c r="B49" s="273"/>
      <c r="C49" s="31"/>
      <c r="D49" s="252"/>
      <c r="E49" s="313"/>
      <c r="F49" s="313"/>
      <c r="G49" s="226"/>
      <c r="H49" s="226"/>
      <c r="I49" s="226"/>
      <c r="J49" s="226"/>
      <c r="K49" s="226"/>
      <c r="L49" s="226"/>
      <c r="M49" s="226"/>
      <c r="N49" s="226"/>
      <c r="O49" s="226"/>
      <c r="P49" s="226"/>
      <c r="Q49" s="226"/>
      <c r="R49" s="226"/>
      <c r="S49" s="226"/>
      <c r="T49" s="226"/>
      <c r="U49" s="226"/>
      <c r="V49" s="226"/>
      <c r="W49" s="226"/>
      <c r="X49" s="226"/>
      <c r="Y49" s="226"/>
      <c r="Z49" s="226"/>
    </row>
    <row r="50" spans="1:26">
      <c r="A50" s="107" t="s">
        <v>59</v>
      </c>
      <c r="B50" s="10"/>
      <c r="C50" s="31"/>
      <c r="D50" s="252"/>
      <c r="E50" s="313"/>
      <c r="F50" s="313"/>
      <c r="G50" s="226"/>
      <c r="H50" s="226"/>
      <c r="I50" s="226"/>
      <c r="J50" s="226"/>
      <c r="K50" s="227"/>
      <c r="L50" s="227"/>
      <c r="M50" s="227"/>
      <c r="N50" s="227"/>
      <c r="O50" s="227"/>
      <c r="P50" s="227"/>
      <c r="Q50" s="227"/>
      <c r="R50" s="227"/>
      <c r="S50" s="227"/>
      <c r="T50" s="227"/>
      <c r="U50" s="227"/>
      <c r="V50" s="227"/>
      <c r="W50" s="227"/>
      <c r="X50" s="227"/>
      <c r="Y50" s="227"/>
      <c r="Z50" s="227"/>
    </row>
    <row r="51" spans="1:26">
      <c r="A51" s="107" t="s">
        <v>60</v>
      </c>
      <c r="B51" s="10"/>
      <c r="C51" s="31"/>
      <c r="D51" s="252"/>
      <c r="E51" s="313"/>
      <c r="F51" s="313"/>
      <c r="G51" s="226"/>
      <c r="H51" s="226"/>
      <c r="I51" s="226"/>
      <c r="J51" s="226"/>
      <c r="K51" s="227"/>
      <c r="L51" s="227"/>
      <c r="M51" s="227"/>
      <c r="N51" s="227"/>
      <c r="O51" s="227"/>
      <c r="P51" s="227"/>
      <c r="Q51" s="227"/>
      <c r="R51" s="227"/>
      <c r="S51" s="227"/>
      <c r="T51" s="227"/>
      <c r="U51" s="227"/>
      <c r="V51" s="227"/>
      <c r="W51" s="227"/>
      <c r="X51" s="227"/>
      <c r="Y51" s="227"/>
      <c r="Z51" s="227"/>
    </row>
    <row r="52" spans="1:26">
      <c r="A52" s="107" t="s">
        <v>61</v>
      </c>
      <c r="B52" s="10"/>
      <c r="C52" s="31"/>
      <c r="D52" s="252"/>
      <c r="E52" s="313"/>
      <c r="F52" s="313"/>
      <c r="G52" s="226"/>
      <c r="H52" s="226"/>
      <c r="I52" s="226"/>
      <c r="J52" s="226"/>
      <c r="K52" s="227"/>
      <c r="L52" s="227"/>
      <c r="M52" s="227"/>
      <c r="N52" s="227"/>
      <c r="O52" s="227"/>
      <c r="P52" s="227"/>
      <c r="Q52" s="227"/>
      <c r="R52" s="227"/>
      <c r="S52" s="227"/>
      <c r="T52" s="227"/>
      <c r="U52" s="227"/>
      <c r="V52" s="227"/>
      <c r="W52" s="227"/>
      <c r="X52" s="227"/>
      <c r="Y52" s="227"/>
      <c r="Z52" s="227"/>
    </row>
    <row r="53" spans="1:26">
      <c r="A53" s="107" t="s">
        <v>62</v>
      </c>
      <c r="B53" s="10"/>
      <c r="C53" s="31"/>
      <c r="D53" s="252"/>
      <c r="E53" s="313"/>
      <c r="F53" s="313"/>
      <c r="G53" s="226"/>
      <c r="H53" s="226"/>
      <c r="I53" s="226"/>
      <c r="J53" s="226"/>
      <c r="K53" s="227"/>
      <c r="L53" s="227"/>
      <c r="M53" s="227"/>
      <c r="N53" s="227"/>
      <c r="O53" s="227"/>
      <c r="P53" s="227"/>
      <c r="Q53" s="227"/>
      <c r="R53" s="227"/>
      <c r="S53" s="227"/>
      <c r="T53" s="227"/>
      <c r="U53" s="227"/>
      <c r="V53" s="227"/>
      <c r="W53" s="227"/>
      <c r="X53" s="227"/>
      <c r="Y53" s="227"/>
      <c r="Z53" s="227"/>
    </row>
    <row r="54" spans="1:26">
      <c r="A54" s="107" t="s">
        <v>63</v>
      </c>
      <c r="B54" s="10"/>
      <c r="C54" s="31"/>
      <c r="D54" s="252"/>
      <c r="E54" s="313"/>
      <c r="F54" s="313"/>
      <c r="G54" s="226"/>
      <c r="H54" s="226"/>
      <c r="I54" s="226"/>
      <c r="J54" s="226"/>
      <c r="K54" s="227"/>
      <c r="L54" s="227"/>
      <c r="M54" s="227"/>
      <c r="N54" s="227"/>
      <c r="O54" s="227"/>
      <c r="P54" s="227"/>
      <c r="Q54" s="227"/>
      <c r="R54" s="227"/>
      <c r="S54" s="227"/>
      <c r="T54" s="227"/>
      <c r="U54" s="227"/>
      <c r="V54" s="227"/>
      <c r="W54" s="227"/>
      <c r="X54" s="227"/>
      <c r="Y54" s="227"/>
      <c r="Z54" s="227"/>
    </row>
    <row r="55" spans="1:26">
      <c r="A55" s="107" t="s">
        <v>64</v>
      </c>
      <c r="B55" s="10"/>
      <c r="C55" s="31"/>
      <c r="D55" s="252"/>
      <c r="E55" s="313"/>
      <c r="F55" s="313"/>
      <c r="G55" s="226"/>
      <c r="H55" s="226"/>
      <c r="I55" s="226"/>
      <c r="J55" s="226"/>
      <c r="K55" s="227"/>
      <c r="L55" s="227"/>
      <c r="M55" s="227"/>
      <c r="N55" s="227"/>
      <c r="O55" s="227"/>
      <c r="P55" s="227"/>
      <c r="Q55" s="227"/>
      <c r="R55" s="227"/>
      <c r="S55" s="227"/>
      <c r="T55" s="227"/>
      <c r="U55" s="227"/>
      <c r="V55" s="227"/>
      <c r="W55" s="227"/>
      <c r="X55" s="227"/>
      <c r="Y55" s="227"/>
      <c r="Z55" s="227"/>
    </row>
    <row r="56" spans="1:26">
      <c r="A56" s="107" t="s">
        <v>65</v>
      </c>
      <c r="B56" s="30"/>
      <c r="C56" s="34"/>
      <c r="D56" s="252"/>
      <c r="E56" s="313"/>
      <c r="F56" s="313"/>
      <c r="G56" s="226"/>
      <c r="H56" s="226"/>
      <c r="I56" s="226"/>
      <c r="J56" s="226"/>
      <c r="K56" s="227"/>
      <c r="L56" s="227"/>
      <c r="M56" s="227"/>
      <c r="N56" s="227"/>
      <c r="O56" s="227"/>
      <c r="P56" s="227"/>
      <c r="Q56" s="227"/>
      <c r="R56" s="227"/>
      <c r="S56" s="227"/>
      <c r="T56" s="227"/>
      <c r="U56" s="227"/>
      <c r="V56" s="227"/>
      <c r="W56" s="227"/>
      <c r="X56" s="227"/>
      <c r="Y56" s="227"/>
      <c r="Z56" s="227"/>
    </row>
    <row r="57" spans="1:26">
      <c r="A57" s="107" t="s">
        <v>142</v>
      </c>
      <c r="B57" s="30"/>
      <c r="C57" s="34"/>
      <c r="D57" s="252"/>
      <c r="E57" s="313"/>
      <c r="F57" s="313"/>
      <c r="G57" s="226"/>
      <c r="H57" s="226"/>
      <c r="I57" s="226"/>
      <c r="J57" s="226"/>
      <c r="K57" s="227"/>
      <c r="L57" s="227"/>
      <c r="M57" s="227"/>
      <c r="N57" s="227"/>
      <c r="O57" s="227"/>
      <c r="P57" s="227"/>
      <c r="Q57" s="227"/>
      <c r="R57" s="227"/>
      <c r="S57" s="227"/>
      <c r="T57" s="227"/>
      <c r="U57" s="227"/>
      <c r="V57" s="227"/>
      <c r="W57" s="227"/>
      <c r="X57" s="227"/>
      <c r="Y57" s="227"/>
      <c r="Z57" s="227"/>
    </row>
    <row r="58" spans="1:26">
      <c r="A58" s="107" t="s">
        <v>143</v>
      </c>
      <c r="B58" s="30"/>
      <c r="C58" s="34"/>
      <c r="D58" s="252"/>
      <c r="E58" s="313"/>
      <c r="F58" s="313"/>
      <c r="G58" s="226"/>
      <c r="H58" s="226"/>
      <c r="I58" s="226"/>
      <c r="J58" s="226"/>
      <c r="K58" s="227"/>
      <c r="L58" s="227"/>
      <c r="M58" s="227"/>
      <c r="N58" s="227"/>
      <c r="O58" s="227"/>
      <c r="P58" s="227"/>
      <c r="Q58" s="227"/>
      <c r="R58" s="227"/>
      <c r="S58" s="227"/>
      <c r="T58" s="227"/>
      <c r="U58" s="227"/>
      <c r="V58" s="227"/>
      <c r="W58" s="227"/>
      <c r="X58" s="227"/>
      <c r="Y58" s="227"/>
      <c r="Z58" s="227"/>
    </row>
    <row r="59" spans="1:26">
      <c r="A59" s="107" t="s">
        <v>144</v>
      </c>
      <c r="B59" s="30"/>
      <c r="C59" s="34"/>
      <c r="D59" s="252"/>
      <c r="E59" s="313"/>
      <c r="F59" s="313"/>
      <c r="G59" s="226"/>
      <c r="H59" s="226"/>
      <c r="I59" s="226"/>
      <c r="J59" s="226"/>
      <c r="K59" s="227"/>
      <c r="L59" s="227"/>
      <c r="M59" s="227"/>
      <c r="N59" s="227"/>
      <c r="O59" s="227"/>
      <c r="P59" s="227"/>
      <c r="Q59" s="227"/>
      <c r="R59" s="227"/>
      <c r="S59" s="227"/>
      <c r="T59" s="227"/>
      <c r="U59" s="227"/>
      <c r="V59" s="227"/>
      <c r="W59" s="227"/>
      <c r="X59" s="227"/>
      <c r="Y59" s="227"/>
      <c r="Z59" s="227"/>
    </row>
    <row r="60" spans="1:26">
      <c r="A60" s="107" t="s">
        <v>209</v>
      </c>
      <c r="B60" s="30"/>
      <c r="C60" s="34"/>
      <c r="D60" s="252"/>
      <c r="E60" s="313"/>
      <c r="F60" s="313"/>
      <c r="G60" s="226"/>
      <c r="H60" s="226"/>
      <c r="I60" s="226"/>
      <c r="J60" s="226"/>
      <c r="K60" s="227"/>
      <c r="L60" s="227"/>
      <c r="M60" s="227"/>
      <c r="N60" s="227"/>
      <c r="O60" s="227"/>
      <c r="P60" s="227"/>
      <c r="Q60" s="227"/>
      <c r="R60" s="227"/>
      <c r="S60" s="227"/>
      <c r="T60" s="227"/>
      <c r="U60" s="227"/>
      <c r="V60" s="227"/>
      <c r="W60" s="227"/>
      <c r="X60" s="227"/>
      <c r="Y60" s="227"/>
      <c r="Z60" s="227"/>
    </row>
    <row r="61" spans="1:26">
      <c r="A61" s="107" t="s">
        <v>210</v>
      </c>
      <c r="B61" s="10"/>
      <c r="C61" s="225"/>
      <c r="D61" s="252"/>
      <c r="E61" s="313"/>
      <c r="F61" s="313"/>
      <c r="G61" s="226"/>
      <c r="H61" s="226"/>
      <c r="I61" s="226"/>
      <c r="J61" s="226"/>
      <c r="K61" s="227"/>
      <c r="L61" s="227"/>
      <c r="M61" s="227"/>
      <c r="N61" s="227"/>
      <c r="O61" s="227"/>
      <c r="P61" s="227"/>
      <c r="Q61" s="227"/>
      <c r="R61" s="227"/>
      <c r="S61" s="227"/>
      <c r="T61" s="227"/>
      <c r="U61" s="227"/>
      <c r="V61" s="227"/>
      <c r="W61" s="227"/>
      <c r="X61" s="227"/>
      <c r="Y61" s="227"/>
      <c r="Z61" s="227"/>
    </row>
    <row r="62" spans="1:26">
      <c r="A62" s="107"/>
      <c r="B62" s="237"/>
      <c r="C62" s="237"/>
      <c r="D62" s="242"/>
      <c r="E62" s="239"/>
      <c r="F62" s="239"/>
      <c r="G62" s="239"/>
      <c r="H62" s="239"/>
      <c r="I62" s="239"/>
      <c r="J62" s="239"/>
      <c r="K62" s="240"/>
      <c r="L62" s="240"/>
      <c r="M62" s="240"/>
      <c r="N62" s="240"/>
      <c r="O62" s="240"/>
      <c r="P62" s="240"/>
      <c r="Q62" s="240"/>
      <c r="R62" s="240"/>
      <c r="S62" s="240"/>
      <c r="T62" s="240"/>
      <c r="U62" s="240"/>
      <c r="V62" s="240"/>
      <c r="W62" s="240"/>
      <c r="X62" s="240"/>
      <c r="Y62" s="240"/>
      <c r="Z62" s="277"/>
    </row>
    <row r="63" spans="1:26">
      <c r="A63" s="107"/>
      <c r="B63" s="236"/>
      <c r="C63" s="236"/>
      <c r="D63" s="243"/>
      <c r="E63" s="241"/>
      <c r="F63" s="241"/>
      <c r="G63" s="241"/>
      <c r="H63" s="241"/>
      <c r="I63" s="241"/>
      <c r="J63" s="241"/>
      <c r="K63" s="123"/>
      <c r="L63" s="123"/>
      <c r="M63" s="123"/>
      <c r="N63" s="123"/>
      <c r="O63" s="123"/>
      <c r="P63" s="123"/>
      <c r="Q63" s="123"/>
      <c r="R63" s="123"/>
      <c r="S63" s="123"/>
      <c r="T63" s="123"/>
      <c r="U63" s="123"/>
      <c r="V63" s="123"/>
      <c r="W63" s="123"/>
      <c r="X63" s="123"/>
      <c r="Y63" s="123"/>
      <c r="Z63" s="124"/>
    </row>
    <row r="64" spans="1:26">
      <c r="A64" s="107"/>
      <c r="D64" s="15"/>
      <c r="E64" s="77"/>
      <c r="F64" s="77"/>
      <c r="G64" s="77"/>
      <c r="H64" s="77"/>
      <c r="I64" s="77"/>
      <c r="J64" s="77"/>
      <c r="K64" s="78"/>
      <c r="L64" s="78"/>
      <c r="M64" s="78"/>
      <c r="N64" s="78"/>
      <c r="O64" s="78"/>
      <c r="P64" s="78"/>
      <c r="Q64" s="78"/>
      <c r="R64" s="78"/>
      <c r="S64" s="78"/>
      <c r="T64" s="78"/>
      <c r="U64" s="78"/>
      <c r="V64" s="78"/>
      <c r="W64" s="78"/>
      <c r="X64" s="78"/>
      <c r="Y64" s="78"/>
      <c r="Z64" s="79"/>
    </row>
    <row r="65" spans="1:26">
      <c r="A65" s="107"/>
      <c r="B65" s="21" t="s">
        <v>267</v>
      </c>
      <c r="D65" s="21"/>
      <c r="E65" s="81"/>
      <c r="F65" s="81"/>
      <c r="G65" s="81"/>
      <c r="H65" s="81"/>
      <c r="I65" s="81"/>
      <c r="J65" s="81"/>
      <c r="K65" s="78"/>
      <c r="L65" s="78"/>
      <c r="M65" s="78"/>
      <c r="N65" s="78"/>
      <c r="O65" s="78"/>
      <c r="P65" s="78"/>
      <c r="Q65" s="78"/>
      <c r="R65" s="78"/>
      <c r="S65" s="78"/>
      <c r="T65" s="78"/>
      <c r="U65" s="78"/>
      <c r="V65" s="78"/>
      <c r="W65" s="78"/>
      <c r="X65" s="78"/>
      <c r="Y65" s="78"/>
      <c r="Z65" s="79"/>
    </row>
    <row r="66" spans="1:26">
      <c r="A66" s="107"/>
      <c r="B66" s="15" t="s">
        <v>32</v>
      </c>
      <c r="D66" s="244" t="s">
        <v>307</v>
      </c>
      <c r="E66" s="49" t="s">
        <v>15</v>
      </c>
      <c r="F66" s="49" t="s">
        <v>16</v>
      </c>
      <c r="G66" s="49" t="s">
        <v>18</v>
      </c>
      <c r="H66" s="49" t="s">
        <v>19</v>
      </c>
      <c r="I66" s="49" t="s">
        <v>22</v>
      </c>
      <c r="J66" s="49" t="s">
        <v>23</v>
      </c>
      <c r="K66" s="49" t="s">
        <v>25</v>
      </c>
      <c r="L66" s="49" t="s">
        <v>26</v>
      </c>
      <c r="M66" s="49" t="s">
        <v>27</v>
      </c>
      <c r="N66" s="49" t="s">
        <v>28</v>
      </c>
      <c r="O66" s="254" t="s">
        <v>362</v>
      </c>
      <c r="P66" s="254" t="s">
        <v>363</v>
      </c>
      <c r="Q66" s="254" t="s">
        <v>364</v>
      </c>
      <c r="R66" s="254" t="s">
        <v>365</v>
      </c>
      <c r="S66" s="254" t="s">
        <v>366</v>
      </c>
      <c r="T66" s="254" t="s">
        <v>367</v>
      </c>
      <c r="U66" s="254" t="s">
        <v>368</v>
      </c>
      <c r="V66" s="254" t="s">
        <v>369</v>
      </c>
      <c r="W66" s="254" t="s">
        <v>370</v>
      </c>
      <c r="X66" s="254" t="s">
        <v>371</v>
      </c>
      <c r="Y66" s="254" t="s">
        <v>372</v>
      </c>
      <c r="Z66" s="254" t="s">
        <v>373</v>
      </c>
    </row>
    <row r="67" spans="1:26">
      <c r="A67" s="107" t="s">
        <v>328</v>
      </c>
      <c r="B67" s="273" t="str">
        <f>CRAT!B67</f>
        <v>Big Horn</v>
      </c>
      <c r="C67" s="31"/>
      <c r="D67" s="252" t="str">
        <f>CRAT!D67</f>
        <v>Wind</v>
      </c>
      <c r="E67" s="325">
        <v>191201</v>
      </c>
      <c r="F67" s="325">
        <v>163585.98564</v>
      </c>
      <c r="G67" s="90">
        <v>173336.733985</v>
      </c>
      <c r="H67" s="90">
        <v>172542.412583</v>
      </c>
      <c r="I67" s="90">
        <v>170746.43316599997</v>
      </c>
      <c r="J67" s="90">
        <v>169465.834925</v>
      </c>
      <c r="K67" s="90">
        <v>168194.84116399998</v>
      </c>
      <c r="L67" s="90">
        <v>167424.08266499999</v>
      </c>
      <c r="M67" s="90">
        <v>165681.37948599999</v>
      </c>
      <c r="N67" s="90">
        <v>164438.76916399997</v>
      </c>
      <c r="O67" s="90">
        <v>122979.08672599999</v>
      </c>
      <c r="P67" s="90">
        <v>0</v>
      </c>
      <c r="Q67" s="90">
        <v>0</v>
      </c>
      <c r="R67" s="90">
        <v>0</v>
      </c>
      <c r="S67" s="90">
        <v>0</v>
      </c>
      <c r="T67" s="90">
        <v>0</v>
      </c>
      <c r="U67" s="90">
        <v>0</v>
      </c>
      <c r="V67" s="90">
        <v>0</v>
      </c>
      <c r="W67" s="90">
        <v>0</v>
      </c>
      <c r="X67" s="90">
        <v>0</v>
      </c>
      <c r="Y67" s="90">
        <v>0</v>
      </c>
      <c r="Z67" s="90">
        <v>0</v>
      </c>
    </row>
    <row r="68" spans="1:26" ht="31.5">
      <c r="A68" s="107" t="s">
        <v>330</v>
      </c>
      <c r="B68" s="273" t="s">
        <v>413</v>
      </c>
      <c r="C68" s="31"/>
      <c r="D68" s="252" t="str">
        <f>CRAT!D68</f>
        <v>Small Hydroelectric</v>
      </c>
      <c r="E68" s="312">
        <v>2815</v>
      </c>
      <c r="F68" s="312">
        <v>5306</v>
      </c>
      <c r="G68" s="84">
        <v>2419.5464199830021</v>
      </c>
      <c r="H68" s="84">
        <v>4215.4418899829907</v>
      </c>
      <c r="I68" s="84">
        <v>4131.1332799489901</v>
      </c>
      <c r="J68" s="84">
        <v>4131.1332799489901</v>
      </c>
      <c r="K68" s="84">
        <v>4131.1332799830125</v>
      </c>
      <c r="L68" s="84">
        <v>4131.1332799660158</v>
      </c>
      <c r="M68" s="84">
        <v>4131.1332799660158</v>
      </c>
      <c r="N68" s="84">
        <v>4131.1332799660158</v>
      </c>
      <c r="O68" s="84">
        <v>4131.1332800000091</v>
      </c>
      <c r="P68" s="84">
        <v>4131.1332799660158</v>
      </c>
      <c r="Q68" s="84">
        <v>4131.1332799830125</v>
      </c>
      <c r="R68" s="84">
        <v>4131.1332799830125</v>
      </c>
      <c r="S68" s="84">
        <v>4131.1332799830125</v>
      </c>
      <c r="T68" s="84">
        <v>4131.1332800000091</v>
      </c>
      <c r="U68" s="84">
        <v>4131.1332800000091</v>
      </c>
      <c r="V68" s="84">
        <v>4131.1332799830125</v>
      </c>
      <c r="W68" s="84">
        <v>4131.1332800000091</v>
      </c>
      <c r="X68" s="84">
        <v>4131.1332799660158</v>
      </c>
      <c r="Y68" s="84">
        <v>4131.1332799660158</v>
      </c>
      <c r="Z68" s="84">
        <v>4131.1332799660158</v>
      </c>
    </row>
    <row r="69" spans="1:26" ht="31.5">
      <c r="A69" s="107" t="s">
        <v>329</v>
      </c>
      <c r="B69" s="273" t="s">
        <v>423</v>
      </c>
      <c r="C69" s="31"/>
      <c r="D69" s="252" t="str">
        <f>CRAT!D69</f>
        <v>Solar PV</v>
      </c>
      <c r="E69" s="312">
        <v>100000</v>
      </c>
      <c r="F69" s="312">
        <v>0</v>
      </c>
      <c r="G69" s="84">
        <v>0</v>
      </c>
      <c r="H69" s="84">
        <v>0</v>
      </c>
      <c r="I69" s="84">
        <v>175000</v>
      </c>
      <c r="J69" s="84">
        <v>175000</v>
      </c>
      <c r="K69" s="84">
        <v>175000</v>
      </c>
      <c r="L69" s="84">
        <v>175000</v>
      </c>
      <c r="M69" s="84">
        <v>175000</v>
      </c>
      <c r="N69" s="84">
        <v>175000</v>
      </c>
      <c r="O69" s="84">
        <v>175000</v>
      </c>
      <c r="P69" s="84">
        <v>175000</v>
      </c>
      <c r="Q69" s="84">
        <v>175000</v>
      </c>
      <c r="R69" s="84">
        <v>175000</v>
      </c>
      <c r="S69" s="84">
        <v>0</v>
      </c>
      <c r="T69" s="84">
        <v>0</v>
      </c>
      <c r="U69" s="84">
        <v>0</v>
      </c>
      <c r="V69" s="84">
        <v>0</v>
      </c>
      <c r="W69" s="84">
        <v>0</v>
      </c>
      <c r="X69" s="84">
        <v>0</v>
      </c>
      <c r="Y69" s="84">
        <v>0</v>
      </c>
      <c r="Z69" s="84">
        <v>0</v>
      </c>
    </row>
    <row r="70" spans="1:26" ht="31.5">
      <c r="A70" s="107" t="s">
        <v>331</v>
      </c>
      <c r="B70" s="273" t="s">
        <v>424</v>
      </c>
      <c r="C70" s="34"/>
      <c r="D70" s="252" t="str">
        <f>CRAT!D70</f>
        <v>Wind</v>
      </c>
      <c r="E70" s="326">
        <v>0</v>
      </c>
      <c r="F70" s="326">
        <v>0</v>
      </c>
      <c r="G70" s="88">
        <v>0</v>
      </c>
      <c r="H70" s="88">
        <v>0</v>
      </c>
      <c r="I70" s="88">
        <v>0</v>
      </c>
      <c r="J70" s="88">
        <v>0</v>
      </c>
      <c r="K70" s="88">
        <v>0</v>
      </c>
      <c r="L70" s="88">
        <v>0</v>
      </c>
      <c r="M70" s="88">
        <v>0</v>
      </c>
      <c r="N70" s="88">
        <v>0</v>
      </c>
      <c r="O70" s="88">
        <v>0</v>
      </c>
      <c r="P70" s="88">
        <v>0</v>
      </c>
      <c r="Q70" s="88">
        <v>0</v>
      </c>
      <c r="R70" s="88">
        <v>0</v>
      </c>
      <c r="S70" s="88">
        <v>0</v>
      </c>
      <c r="T70" s="88">
        <v>0</v>
      </c>
      <c r="U70" s="88">
        <v>0</v>
      </c>
      <c r="V70" s="88">
        <v>0</v>
      </c>
      <c r="W70" s="88">
        <v>0</v>
      </c>
      <c r="X70" s="88">
        <v>0</v>
      </c>
      <c r="Y70" s="88">
        <v>0</v>
      </c>
      <c r="Z70" s="88">
        <v>0</v>
      </c>
    </row>
    <row r="71" spans="1:26">
      <c r="A71" s="107" t="s">
        <v>332</v>
      </c>
      <c r="B71" s="273"/>
      <c r="C71" s="34"/>
      <c r="D71" s="252"/>
      <c r="E71" s="336"/>
      <c r="F71" s="336"/>
      <c r="G71" s="278"/>
      <c r="H71" s="278"/>
      <c r="I71" s="278"/>
      <c r="J71" s="278"/>
      <c r="K71" s="278"/>
      <c r="L71" s="278"/>
      <c r="M71" s="278"/>
      <c r="N71" s="278"/>
      <c r="O71" s="278"/>
      <c r="P71" s="278"/>
      <c r="Q71" s="278"/>
      <c r="R71" s="278"/>
      <c r="S71" s="278"/>
      <c r="T71" s="278"/>
      <c r="U71" s="278"/>
      <c r="V71" s="278"/>
      <c r="W71" s="278"/>
      <c r="X71" s="278"/>
      <c r="Y71" s="278"/>
      <c r="Z71" s="278"/>
    </row>
    <row r="72" spans="1:26">
      <c r="A72" s="107" t="s">
        <v>333</v>
      </c>
      <c r="B72" s="273"/>
      <c r="C72" s="34"/>
      <c r="D72" s="252"/>
      <c r="E72" s="336"/>
      <c r="F72" s="336"/>
      <c r="G72" s="278"/>
      <c r="H72" s="278"/>
      <c r="I72" s="278"/>
      <c r="J72" s="278"/>
      <c r="K72" s="278"/>
      <c r="L72" s="278"/>
      <c r="M72" s="278"/>
      <c r="N72" s="278"/>
      <c r="O72" s="278"/>
      <c r="P72" s="278"/>
      <c r="Q72" s="278"/>
      <c r="R72" s="278"/>
      <c r="S72" s="278"/>
      <c r="T72" s="278"/>
      <c r="U72" s="278"/>
      <c r="V72" s="278"/>
      <c r="W72" s="278"/>
      <c r="X72" s="278"/>
      <c r="Y72" s="278"/>
      <c r="Z72" s="278"/>
    </row>
    <row r="73" spans="1:26">
      <c r="A73" s="107" t="s">
        <v>381</v>
      </c>
      <c r="B73" s="273"/>
      <c r="C73" s="34"/>
      <c r="D73" s="252"/>
      <c r="E73" s="336"/>
      <c r="F73" s="336"/>
      <c r="G73" s="278"/>
      <c r="H73" s="278"/>
      <c r="I73" s="278"/>
      <c r="J73" s="278"/>
      <c r="K73" s="278"/>
      <c r="L73" s="278"/>
      <c r="M73" s="278"/>
      <c r="N73" s="278"/>
      <c r="O73" s="278"/>
      <c r="P73" s="278"/>
      <c r="Q73" s="278"/>
      <c r="R73" s="278"/>
      <c r="S73" s="278"/>
      <c r="T73" s="278"/>
      <c r="U73" s="278"/>
      <c r="V73" s="278"/>
      <c r="W73" s="278"/>
      <c r="X73" s="278"/>
      <c r="Y73" s="278"/>
      <c r="Z73" s="278"/>
    </row>
    <row r="74" spans="1:26">
      <c r="A74" s="107" t="s">
        <v>382</v>
      </c>
      <c r="B74" s="273"/>
      <c r="C74" s="34"/>
      <c r="D74" s="252"/>
      <c r="E74" s="336"/>
      <c r="F74" s="336"/>
      <c r="G74" s="278"/>
      <c r="H74" s="278"/>
      <c r="I74" s="278"/>
      <c r="J74" s="278"/>
      <c r="K74" s="278"/>
      <c r="L74" s="278"/>
      <c r="M74" s="278"/>
      <c r="N74" s="278"/>
      <c r="O74" s="278"/>
      <c r="P74" s="278"/>
      <c r="Q74" s="278"/>
      <c r="R74" s="278"/>
      <c r="S74" s="278"/>
      <c r="T74" s="278"/>
      <c r="U74" s="278"/>
      <c r="V74" s="278"/>
      <c r="W74" s="278"/>
      <c r="X74" s="278"/>
      <c r="Y74" s="278"/>
      <c r="Z74" s="278"/>
    </row>
    <row r="75" spans="1:26">
      <c r="A75" s="107" t="s">
        <v>383</v>
      </c>
      <c r="B75" s="273"/>
      <c r="C75" s="34"/>
      <c r="D75" s="252"/>
      <c r="E75" s="336"/>
      <c r="F75" s="336"/>
      <c r="G75" s="278"/>
      <c r="H75" s="278"/>
      <c r="I75" s="278"/>
      <c r="J75" s="278"/>
      <c r="K75" s="278"/>
      <c r="L75" s="278"/>
      <c r="M75" s="278"/>
      <c r="N75" s="278"/>
      <c r="O75" s="278"/>
      <c r="P75" s="278"/>
      <c r="Q75" s="278"/>
      <c r="R75" s="278"/>
      <c r="S75" s="278"/>
      <c r="T75" s="278"/>
      <c r="U75" s="278"/>
      <c r="V75" s="278"/>
      <c r="W75" s="278"/>
      <c r="X75" s="278"/>
      <c r="Y75" s="278"/>
      <c r="Z75" s="278"/>
    </row>
    <row r="76" spans="1:26">
      <c r="A76" s="107" t="s">
        <v>384</v>
      </c>
      <c r="B76" s="273"/>
      <c r="C76" s="34"/>
      <c r="D76" s="252"/>
      <c r="E76" s="336"/>
      <c r="F76" s="336"/>
      <c r="G76" s="278"/>
      <c r="H76" s="278"/>
      <c r="I76" s="278"/>
      <c r="J76" s="278"/>
      <c r="K76" s="278"/>
      <c r="L76" s="278"/>
      <c r="M76" s="278"/>
      <c r="N76" s="278"/>
      <c r="O76" s="278"/>
      <c r="P76" s="278"/>
      <c r="Q76" s="278"/>
      <c r="R76" s="278"/>
      <c r="S76" s="278"/>
      <c r="T76" s="278"/>
      <c r="U76" s="278"/>
      <c r="V76" s="278"/>
      <c r="W76" s="278"/>
      <c r="X76" s="278"/>
      <c r="Y76" s="278"/>
      <c r="Z76" s="278"/>
    </row>
    <row r="77" spans="1:26">
      <c r="A77" s="107" t="s">
        <v>385</v>
      </c>
      <c r="B77" s="281"/>
      <c r="C77" s="34"/>
      <c r="D77" s="252"/>
      <c r="E77" s="336"/>
      <c r="F77" s="336"/>
      <c r="G77" s="278"/>
      <c r="H77" s="278"/>
      <c r="I77" s="278"/>
      <c r="J77" s="278"/>
      <c r="K77" s="278"/>
      <c r="L77" s="278"/>
      <c r="M77" s="278"/>
      <c r="N77" s="278"/>
      <c r="O77" s="278"/>
      <c r="P77" s="278"/>
      <c r="Q77" s="278"/>
      <c r="R77" s="278"/>
      <c r="S77" s="278"/>
      <c r="T77" s="278"/>
      <c r="U77" s="278"/>
      <c r="V77" s="278"/>
      <c r="W77" s="278"/>
      <c r="X77" s="278"/>
      <c r="Y77" s="278"/>
      <c r="Z77" s="278"/>
    </row>
    <row r="78" spans="1:26" ht="16.5" thickBot="1">
      <c r="A78" s="107" t="s">
        <v>386</v>
      </c>
      <c r="B78" s="281"/>
      <c r="C78" s="34"/>
      <c r="D78" s="252"/>
      <c r="E78" s="313"/>
      <c r="F78" s="313"/>
      <c r="G78" s="226"/>
      <c r="H78" s="226"/>
      <c r="I78" s="226"/>
      <c r="J78" s="226"/>
      <c r="K78" s="226"/>
      <c r="L78" s="226"/>
      <c r="M78" s="226"/>
      <c r="N78" s="226"/>
      <c r="O78" s="226"/>
      <c r="P78" s="226"/>
      <c r="Q78" s="226"/>
      <c r="R78" s="226"/>
      <c r="S78" s="226"/>
      <c r="T78" s="226"/>
      <c r="U78" s="226"/>
      <c r="V78" s="226"/>
      <c r="W78" s="226"/>
      <c r="X78" s="226"/>
      <c r="Y78" s="226"/>
      <c r="Z78" s="226"/>
    </row>
    <row r="79" spans="1:26" ht="16.5" thickBot="1">
      <c r="A79" s="107">
        <v>13</v>
      </c>
      <c r="B79" s="212" t="s">
        <v>387</v>
      </c>
      <c r="C79" s="213"/>
      <c r="D79" s="238"/>
      <c r="E79" s="329">
        <f>SUM(E48:E61,E67:E78)</f>
        <v>312708.94400000002</v>
      </c>
      <c r="F79" s="329">
        <f t="shared" ref="F79:Z79" si="9">SUM(F48:F61,F67:F78)</f>
        <v>194807.98564</v>
      </c>
      <c r="G79" s="253">
        <f t="shared" si="9"/>
        <v>199846.79260298301</v>
      </c>
      <c r="H79" s="253">
        <f t="shared" si="9"/>
        <v>201080.989361983</v>
      </c>
      <c r="I79" s="253">
        <f t="shared" si="9"/>
        <v>374125.81712594896</v>
      </c>
      <c r="J79" s="253">
        <f t="shared" si="9"/>
        <v>372846.90330294898</v>
      </c>
      <c r="K79" s="253">
        <f t="shared" si="9"/>
        <v>371575.56816698296</v>
      </c>
      <c r="L79" s="253">
        <f t="shared" si="9"/>
        <v>370876.79239896603</v>
      </c>
      <c r="M79" s="253">
        <f t="shared" si="9"/>
        <v>369060.00477996597</v>
      </c>
      <c r="N79" s="253">
        <f t="shared" si="9"/>
        <v>367815.940587966</v>
      </c>
      <c r="O79" s="253">
        <f t="shared" si="9"/>
        <v>326059.69838299998</v>
      </c>
      <c r="P79" s="253">
        <f t="shared" si="9"/>
        <v>202865.257490966</v>
      </c>
      <c r="Q79" s="253">
        <f t="shared" si="9"/>
        <v>202892.80778798301</v>
      </c>
      <c r="R79" s="253">
        <f t="shared" si="9"/>
        <v>202854.593351983</v>
      </c>
      <c r="S79" s="253">
        <f t="shared" si="9"/>
        <v>27630.980364983014</v>
      </c>
      <c r="T79" s="253">
        <f t="shared" si="9"/>
        <v>27331.648845000007</v>
      </c>
      <c r="U79" s="253">
        <f t="shared" si="9"/>
        <v>27124.259909000008</v>
      </c>
      <c r="V79" s="253">
        <f t="shared" si="9"/>
        <v>27133.997435983012</v>
      </c>
      <c r="W79" s="253">
        <f t="shared" si="9"/>
        <v>27203.094825000007</v>
      </c>
      <c r="X79" s="253">
        <f t="shared" si="9"/>
        <v>27084.159144966015</v>
      </c>
      <c r="Y79" s="253">
        <f t="shared" si="9"/>
        <v>26318.60982296602</v>
      </c>
      <c r="Z79" s="253">
        <f t="shared" si="9"/>
        <v>25712.241810966014</v>
      </c>
    </row>
    <row r="80" spans="1:26" ht="16.5" thickBot="1">
      <c r="A80" s="107"/>
      <c r="B80" s="155"/>
      <c r="C80" s="25"/>
      <c r="D80" s="21"/>
      <c r="E80" s="60"/>
      <c r="F80" s="60"/>
      <c r="G80" s="60"/>
      <c r="H80" s="60"/>
      <c r="I80" s="60"/>
      <c r="J80" s="60"/>
      <c r="K80" s="60"/>
      <c r="L80" s="60"/>
      <c r="M80" s="279"/>
      <c r="N80" s="279"/>
      <c r="O80" s="279"/>
      <c r="P80" s="279"/>
      <c r="Q80" s="279"/>
      <c r="R80" s="279"/>
      <c r="S80" s="279"/>
      <c r="T80" s="279"/>
      <c r="U80" s="279"/>
      <c r="V80" s="279"/>
      <c r="W80" s="279"/>
      <c r="X80" s="279"/>
      <c r="Y80" s="279"/>
      <c r="Z80" s="280"/>
    </row>
    <row r="81" spans="1:26" ht="16.5" thickBot="1">
      <c r="A81" s="107" t="s">
        <v>281</v>
      </c>
      <c r="B81" s="212" t="s">
        <v>280</v>
      </c>
      <c r="C81" s="215"/>
      <c r="D81" s="214"/>
      <c r="E81" s="337"/>
      <c r="F81" s="337"/>
      <c r="G81" s="64"/>
      <c r="H81" s="64"/>
      <c r="I81" s="64"/>
      <c r="J81" s="64"/>
      <c r="K81" s="64"/>
      <c r="L81" s="64"/>
      <c r="M81" s="64"/>
      <c r="N81" s="64"/>
      <c r="O81" s="64"/>
      <c r="P81" s="64"/>
      <c r="Q81" s="64"/>
      <c r="R81" s="64"/>
      <c r="S81" s="64"/>
      <c r="T81" s="64"/>
      <c r="U81" s="64"/>
      <c r="V81" s="64"/>
      <c r="W81" s="64"/>
      <c r="X81" s="64"/>
      <c r="Y81" s="64"/>
      <c r="Z81" s="64"/>
    </row>
    <row r="82" spans="1:26">
      <c r="A82" s="107"/>
      <c r="B82" s="155"/>
      <c r="C82" s="25"/>
      <c r="D82" s="21"/>
      <c r="E82" s="60"/>
      <c r="F82" s="60"/>
      <c r="G82" s="60"/>
      <c r="H82" s="60"/>
      <c r="I82" s="60"/>
      <c r="J82" s="60"/>
      <c r="K82" s="60"/>
      <c r="L82" s="60"/>
      <c r="M82" s="279"/>
      <c r="N82" s="279"/>
      <c r="O82" s="279"/>
      <c r="P82" s="279"/>
      <c r="Q82" s="279"/>
      <c r="R82" s="279"/>
      <c r="S82" s="279"/>
      <c r="T82" s="279"/>
      <c r="U82" s="279"/>
      <c r="V82" s="279"/>
      <c r="W82" s="279"/>
      <c r="X82" s="279"/>
      <c r="Y82" s="279"/>
      <c r="Z82" s="280"/>
    </row>
    <row r="83" spans="1:26">
      <c r="A83" s="107"/>
      <c r="B83" s="152"/>
      <c r="C83" s="153"/>
      <c r="D83" s="160"/>
      <c r="E83" s="161"/>
      <c r="F83" s="161"/>
      <c r="G83" s="161"/>
      <c r="H83" s="161"/>
      <c r="I83" s="161"/>
      <c r="J83" s="161"/>
      <c r="K83" s="161"/>
      <c r="L83" s="161"/>
      <c r="M83" s="263"/>
      <c r="N83" s="263"/>
      <c r="O83" s="263"/>
      <c r="P83" s="263"/>
      <c r="Q83" s="263"/>
      <c r="R83" s="263"/>
      <c r="S83" s="263"/>
      <c r="T83" s="263"/>
      <c r="U83" s="263"/>
      <c r="V83" s="263"/>
      <c r="W83" s="263"/>
      <c r="X83" s="263"/>
      <c r="Y83" s="263"/>
      <c r="Z83" s="264"/>
    </row>
    <row r="84" spans="1:26" ht="15" customHeight="1">
      <c r="A84" s="107">
        <v>14</v>
      </c>
      <c r="B84" s="156" t="s">
        <v>211</v>
      </c>
      <c r="C84" s="157"/>
      <c r="D84" s="158"/>
      <c r="E84" s="338">
        <f>E79+E44</f>
        <v>823501.03300000005</v>
      </c>
      <c r="F84" s="338">
        <f t="shared" ref="F84:Z84" si="10">F79+F44</f>
        <v>679583.07363999996</v>
      </c>
      <c r="G84" s="159">
        <f t="shared" si="10"/>
        <v>632276.92764699995</v>
      </c>
      <c r="H84" s="159">
        <f t="shared" si="10"/>
        <v>733450.62707799999</v>
      </c>
      <c r="I84" s="159">
        <f t="shared" si="10"/>
        <v>880996.4508179999</v>
      </c>
      <c r="J84" s="159">
        <f t="shared" si="10"/>
        <v>900378.41656699986</v>
      </c>
      <c r="K84" s="159">
        <f t="shared" si="10"/>
        <v>883882.98824600002</v>
      </c>
      <c r="L84" s="159">
        <f t="shared" si="10"/>
        <v>885846.77435099997</v>
      </c>
      <c r="M84" s="159">
        <f t="shared" si="10"/>
        <v>878867.08835999994</v>
      </c>
      <c r="N84" s="159">
        <f t="shared" si="10"/>
        <v>878451.91995600006</v>
      </c>
      <c r="O84" s="159">
        <f t="shared" si="10"/>
        <v>831527.46149399993</v>
      </c>
      <c r="P84" s="159">
        <f t="shared" si="10"/>
        <v>729249.55533100001</v>
      </c>
      <c r="Q84" s="159">
        <f t="shared" si="10"/>
        <v>703759.5977419999</v>
      </c>
      <c r="R84" s="159">
        <f t="shared" si="10"/>
        <v>705107.93105400004</v>
      </c>
      <c r="S84" s="159">
        <f t="shared" si="10"/>
        <v>536032.74524800002</v>
      </c>
      <c r="T84" s="159">
        <f t="shared" si="10"/>
        <v>525373.47528299992</v>
      </c>
      <c r="U84" s="159">
        <f t="shared" si="10"/>
        <v>524790.65165700007</v>
      </c>
      <c r="V84" s="159">
        <f t="shared" si="10"/>
        <v>534672.47707900009</v>
      </c>
      <c r="W84" s="159">
        <f t="shared" si="10"/>
        <v>460881.90148</v>
      </c>
      <c r="X84" s="159">
        <f t="shared" si="10"/>
        <v>265965.71404399996</v>
      </c>
      <c r="Y84" s="159">
        <f t="shared" si="10"/>
        <v>265195.31654099998</v>
      </c>
      <c r="Z84" s="159">
        <f t="shared" si="10"/>
        <v>264588.94852899999</v>
      </c>
    </row>
    <row r="85" spans="1:26" ht="15" customHeight="1">
      <c r="A85" s="107"/>
      <c r="B85" s="92"/>
      <c r="C85" s="93"/>
      <c r="D85" s="15"/>
      <c r="E85" s="60"/>
      <c r="F85" s="60"/>
      <c r="G85" s="60"/>
      <c r="H85" s="60"/>
      <c r="I85" s="60"/>
      <c r="J85" s="60"/>
      <c r="K85" s="60"/>
      <c r="L85" s="60"/>
      <c r="M85" s="60"/>
      <c r="N85" s="60"/>
      <c r="O85" s="60"/>
      <c r="P85" s="60"/>
      <c r="Q85" s="60"/>
      <c r="R85" s="60"/>
    </row>
    <row r="86" spans="1:26">
      <c r="A86" s="107"/>
      <c r="B86" s="15"/>
      <c r="D86" s="15"/>
      <c r="E86" s="60"/>
      <c r="F86" s="60"/>
      <c r="G86" s="60"/>
      <c r="H86" s="60"/>
      <c r="I86" s="60"/>
      <c r="J86" s="60"/>
      <c r="K86" s="60"/>
      <c r="L86" s="60"/>
      <c r="M86" s="60"/>
      <c r="N86" s="60"/>
      <c r="O86" s="61"/>
      <c r="P86" s="61"/>
      <c r="Q86" s="61"/>
      <c r="R86" s="61"/>
    </row>
    <row r="87" spans="1:26" ht="15" customHeight="1">
      <c r="A87" s="107"/>
      <c r="B87" s="92"/>
      <c r="C87" s="93"/>
      <c r="D87" s="15"/>
      <c r="E87" s="60"/>
      <c r="F87" s="60"/>
      <c r="G87" s="60"/>
      <c r="H87" s="60"/>
      <c r="I87" s="60"/>
      <c r="J87" s="60"/>
      <c r="K87" s="60"/>
      <c r="L87" s="60"/>
      <c r="M87" s="60"/>
      <c r="N87" s="60"/>
      <c r="O87" s="60"/>
      <c r="P87" s="60"/>
      <c r="Q87" s="60"/>
      <c r="R87" s="60"/>
    </row>
    <row r="88" spans="1:26" ht="15" customHeight="1">
      <c r="A88" s="107"/>
      <c r="B88" s="92"/>
      <c r="C88" s="93"/>
      <c r="D88" s="15"/>
      <c r="E88" s="60"/>
      <c r="F88" s="60"/>
      <c r="G88" s="60"/>
      <c r="H88" s="60"/>
      <c r="I88" s="60"/>
      <c r="J88" s="60"/>
      <c r="K88" s="60"/>
      <c r="L88" s="60"/>
      <c r="M88" s="60"/>
      <c r="N88" s="60"/>
      <c r="O88" s="60"/>
      <c r="P88" s="60"/>
      <c r="Q88" s="60"/>
      <c r="R88" s="60"/>
    </row>
    <row r="89" spans="1:26" ht="15" customHeight="1">
      <c r="A89" s="107"/>
      <c r="B89" s="92"/>
      <c r="C89" s="93"/>
      <c r="D89" s="15"/>
      <c r="E89" s="60"/>
      <c r="F89" s="60"/>
      <c r="G89" s="60"/>
      <c r="H89" s="60"/>
      <c r="I89" s="60"/>
      <c r="J89" s="60"/>
      <c r="K89" s="60"/>
      <c r="L89" s="60"/>
      <c r="M89" s="60"/>
      <c r="N89" s="60"/>
      <c r="O89" s="60"/>
      <c r="P89" s="60"/>
      <c r="Q89" s="60"/>
      <c r="R89" s="60"/>
    </row>
    <row r="90" spans="1:26" ht="15" customHeight="1">
      <c r="A90" s="107"/>
      <c r="B90" s="92"/>
      <c r="C90" s="93"/>
      <c r="D90" s="15"/>
      <c r="E90" s="60"/>
      <c r="F90" s="60"/>
      <c r="G90" s="60"/>
      <c r="H90" s="60"/>
      <c r="I90" s="60"/>
      <c r="J90" s="60"/>
      <c r="K90" s="60"/>
      <c r="L90" s="60"/>
      <c r="M90" s="60"/>
      <c r="N90" s="60"/>
      <c r="O90" s="60"/>
      <c r="P90" s="60"/>
      <c r="Q90" s="60"/>
      <c r="R90" s="60"/>
    </row>
    <row r="91" spans="1:26" ht="15" customHeight="1">
      <c r="A91" s="107"/>
      <c r="B91" s="204" t="s">
        <v>35</v>
      </c>
      <c r="D91" s="15"/>
      <c r="E91" s="15"/>
      <c r="F91" s="15"/>
      <c r="G91" s="69"/>
      <c r="H91" s="69"/>
      <c r="I91" s="69"/>
      <c r="J91" s="69"/>
      <c r="K91" s="69"/>
      <c r="L91" s="69"/>
      <c r="M91" s="69"/>
      <c r="N91" s="69"/>
      <c r="O91" s="61"/>
      <c r="P91" s="61"/>
      <c r="Q91" s="61"/>
      <c r="R91" s="61"/>
    </row>
    <row r="92" spans="1:26" ht="15" customHeight="1">
      <c r="A92" s="107"/>
      <c r="B92" s="21" t="s">
        <v>268</v>
      </c>
      <c r="C92" s="25"/>
      <c r="D92" s="15"/>
      <c r="E92" s="15"/>
      <c r="F92" s="15"/>
      <c r="G92" s="69"/>
      <c r="H92" s="69"/>
      <c r="I92" s="69"/>
      <c r="J92" s="69"/>
      <c r="K92" s="69"/>
      <c r="L92" s="69"/>
      <c r="M92" s="69"/>
      <c r="N92" s="69"/>
      <c r="O92" s="61"/>
      <c r="P92" s="61"/>
      <c r="Q92" s="61"/>
      <c r="R92" s="61"/>
    </row>
    <row r="93" spans="1:26">
      <c r="A93" s="107"/>
      <c r="B93" s="15" t="s">
        <v>36</v>
      </c>
      <c r="C93" s="25"/>
      <c r="D93" s="62" t="s">
        <v>307</v>
      </c>
      <c r="E93" s="49" t="s">
        <v>15</v>
      </c>
      <c r="F93" s="49" t="s">
        <v>16</v>
      </c>
      <c r="G93" s="49" t="s">
        <v>18</v>
      </c>
      <c r="H93" s="49" t="s">
        <v>19</v>
      </c>
      <c r="I93" s="49" t="s">
        <v>22</v>
      </c>
      <c r="J93" s="49" t="s">
        <v>23</v>
      </c>
      <c r="K93" s="49" t="s">
        <v>25</v>
      </c>
      <c r="L93" s="49" t="s">
        <v>26</v>
      </c>
      <c r="M93" s="49" t="s">
        <v>27</v>
      </c>
      <c r="N93" s="49" t="s">
        <v>28</v>
      </c>
      <c r="O93" s="254" t="s">
        <v>362</v>
      </c>
      <c r="P93" s="254" t="s">
        <v>363</v>
      </c>
      <c r="Q93" s="254" t="s">
        <v>364</v>
      </c>
      <c r="R93" s="254" t="s">
        <v>365</v>
      </c>
      <c r="S93" s="254" t="s">
        <v>366</v>
      </c>
      <c r="T93" s="254" t="s">
        <v>367</v>
      </c>
      <c r="U93" s="254" t="s">
        <v>368</v>
      </c>
      <c r="V93" s="254" t="s">
        <v>369</v>
      </c>
      <c r="W93" s="254" t="s">
        <v>370</v>
      </c>
      <c r="X93" s="254" t="s">
        <v>371</v>
      </c>
      <c r="Y93" s="254" t="s">
        <v>372</v>
      </c>
      <c r="Z93" s="254" t="s">
        <v>373</v>
      </c>
    </row>
    <row r="94" spans="1:26">
      <c r="A94" s="107" t="s">
        <v>145</v>
      </c>
      <c r="B94" s="281" t="str">
        <f>CRAT!B87</f>
        <v>8hr Battery Storage</v>
      </c>
      <c r="C94" s="133"/>
      <c r="D94" s="234" t="str">
        <f>CRAT!D87</f>
        <v>Battery Storage</v>
      </c>
      <c r="E94" s="333">
        <v>0</v>
      </c>
      <c r="F94" s="333">
        <v>0</v>
      </c>
      <c r="G94" s="86">
        <v>0</v>
      </c>
      <c r="H94" s="86">
        <v>0</v>
      </c>
      <c r="I94" s="86">
        <v>0</v>
      </c>
      <c r="J94" s="348">
        <v>0</v>
      </c>
      <c r="K94" s="341">
        <v>0</v>
      </c>
      <c r="L94" s="341">
        <v>0</v>
      </c>
      <c r="M94" s="341">
        <v>0</v>
      </c>
      <c r="N94" s="341">
        <v>0</v>
      </c>
      <c r="O94" s="341">
        <v>-4018.6783870000004</v>
      </c>
      <c r="P94" s="341">
        <v>-8177.9215789999998</v>
      </c>
      <c r="Q94" s="341">
        <v>-7894.2284280000003</v>
      </c>
      <c r="R94" s="341">
        <v>-7704.7476859999997</v>
      </c>
      <c r="S94" s="341">
        <v>-9586.0563029999994</v>
      </c>
      <c r="T94" s="341">
        <v>-9316.2964830000001</v>
      </c>
      <c r="U94" s="341">
        <v>-11094.680319999999</v>
      </c>
      <c r="V94" s="341">
        <v>-13342.687621999999</v>
      </c>
      <c r="W94" s="341">
        <v>-15140.605995000002</v>
      </c>
      <c r="X94" s="341">
        <v>-14222.720508</v>
      </c>
      <c r="Y94" s="341">
        <v>-17657.258741999998</v>
      </c>
      <c r="Z94" s="341">
        <v>-18123.409728999999</v>
      </c>
    </row>
    <row r="95" spans="1:26">
      <c r="A95" s="107" t="s">
        <v>146</v>
      </c>
      <c r="B95" s="281"/>
      <c r="C95" s="133"/>
      <c r="D95" s="234"/>
      <c r="E95" s="312"/>
      <c r="F95" s="312"/>
      <c r="G95" s="84"/>
      <c r="H95" s="84"/>
      <c r="I95" s="84"/>
      <c r="J95" s="91"/>
      <c r="K95" s="85"/>
      <c r="L95" s="85"/>
      <c r="M95" s="85"/>
      <c r="N95" s="85"/>
      <c r="O95" s="85"/>
      <c r="P95" s="85"/>
      <c r="Q95" s="85"/>
      <c r="R95" s="85"/>
      <c r="S95" s="85"/>
      <c r="T95" s="85"/>
      <c r="U95" s="85"/>
      <c r="V95" s="85"/>
      <c r="W95" s="85"/>
      <c r="X95" s="85"/>
      <c r="Y95" s="85"/>
      <c r="Z95" s="85"/>
    </row>
    <row r="96" spans="1:26">
      <c r="A96" s="107" t="s">
        <v>147</v>
      </c>
      <c r="B96" s="39"/>
      <c r="C96" s="133"/>
      <c r="D96" s="234"/>
      <c r="E96" s="312"/>
      <c r="F96" s="312"/>
      <c r="G96" s="84"/>
      <c r="H96" s="84"/>
      <c r="I96" s="84"/>
      <c r="J96" s="84"/>
      <c r="K96" s="85"/>
      <c r="L96" s="85"/>
      <c r="M96" s="85"/>
      <c r="N96" s="85"/>
      <c r="O96" s="85"/>
      <c r="P96" s="85"/>
      <c r="Q96" s="85"/>
      <c r="R96" s="85"/>
      <c r="S96" s="85"/>
      <c r="T96" s="85"/>
      <c r="U96" s="85"/>
      <c r="V96" s="85"/>
      <c r="W96" s="85"/>
      <c r="X96" s="85"/>
      <c r="Y96" s="85"/>
      <c r="Z96" s="85"/>
    </row>
    <row r="97" spans="1:26">
      <c r="A97" s="107" t="s">
        <v>148</v>
      </c>
      <c r="B97" s="39"/>
      <c r="C97" s="133"/>
      <c r="D97" s="234"/>
      <c r="E97" s="312"/>
      <c r="F97" s="312"/>
      <c r="G97" s="84"/>
      <c r="H97" s="84"/>
      <c r="I97" s="84"/>
      <c r="J97" s="84"/>
      <c r="K97" s="85"/>
      <c r="L97" s="85"/>
      <c r="M97" s="85"/>
      <c r="N97" s="85"/>
      <c r="O97" s="85"/>
      <c r="P97" s="85"/>
      <c r="Q97" s="85"/>
      <c r="R97" s="85"/>
      <c r="S97" s="85"/>
      <c r="T97" s="85"/>
      <c r="U97" s="85"/>
      <c r="V97" s="85"/>
      <c r="W97" s="85"/>
      <c r="X97" s="85"/>
      <c r="Y97" s="85"/>
      <c r="Z97" s="85"/>
    </row>
    <row r="98" spans="1:26">
      <c r="A98" s="107" t="s">
        <v>149</v>
      </c>
      <c r="B98" s="39"/>
      <c r="C98" s="133"/>
      <c r="D98" s="234"/>
      <c r="E98" s="326"/>
      <c r="F98" s="326"/>
      <c r="G98" s="88"/>
      <c r="H98" s="88"/>
      <c r="I98" s="88"/>
      <c r="J98" s="88"/>
      <c r="K98" s="89"/>
      <c r="L98" s="89"/>
      <c r="M98" s="89"/>
      <c r="N98" s="89"/>
      <c r="O98" s="89"/>
      <c r="P98" s="89"/>
      <c r="Q98" s="89"/>
      <c r="R98" s="89"/>
      <c r="S98" s="89"/>
      <c r="T98" s="89"/>
      <c r="U98" s="89"/>
      <c r="V98" s="89"/>
      <c r="W98" s="89"/>
      <c r="X98" s="89"/>
      <c r="Y98" s="89"/>
      <c r="Z98" s="89"/>
    </row>
    <row r="99" spans="1:26">
      <c r="A99" s="107" t="s">
        <v>200</v>
      </c>
      <c r="B99" s="39"/>
      <c r="C99" s="133"/>
      <c r="D99" s="234"/>
      <c r="E99" s="326"/>
      <c r="F99" s="326"/>
      <c r="G99" s="88"/>
      <c r="H99" s="88"/>
      <c r="I99" s="88"/>
      <c r="J99" s="88"/>
      <c r="K99" s="89"/>
      <c r="L99" s="89"/>
      <c r="M99" s="89"/>
      <c r="N99" s="89"/>
      <c r="O99" s="89"/>
      <c r="P99" s="89"/>
      <c r="Q99" s="89"/>
      <c r="R99" s="89"/>
      <c r="S99" s="89"/>
      <c r="T99" s="89"/>
      <c r="U99" s="89"/>
      <c r="V99" s="89"/>
      <c r="W99" s="89"/>
      <c r="X99" s="89"/>
      <c r="Y99" s="89"/>
      <c r="Z99" s="89"/>
    </row>
    <row r="100" spans="1:26">
      <c r="A100" s="107" t="s">
        <v>201</v>
      </c>
      <c r="B100" s="39"/>
      <c r="C100" s="133"/>
      <c r="D100" s="234"/>
      <c r="E100" s="326"/>
      <c r="F100" s="326"/>
      <c r="G100" s="88"/>
      <c r="H100" s="88"/>
      <c r="I100" s="88"/>
      <c r="J100" s="88"/>
      <c r="K100" s="89"/>
      <c r="L100" s="89"/>
      <c r="M100" s="89"/>
      <c r="N100" s="89"/>
      <c r="O100" s="89"/>
      <c r="P100" s="89"/>
      <c r="Q100" s="89"/>
      <c r="R100" s="89"/>
      <c r="S100" s="89"/>
      <c r="T100" s="89"/>
      <c r="U100" s="89"/>
      <c r="V100" s="89"/>
      <c r="W100" s="89"/>
      <c r="X100" s="89"/>
      <c r="Y100" s="89"/>
      <c r="Z100" s="89"/>
    </row>
    <row r="101" spans="1:26">
      <c r="A101" s="107" t="s">
        <v>202</v>
      </c>
      <c r="B101" s="39"/>
      <c r="C101" s="133"/>
      <c r="D101" s="234"/>
      <c r="E101" s="326"/>
      <c r="F101" s="326"/>
      <c r="G101" s="88"/>
      <c r="H101" s="88"/>
      <c r="I101" s="88"/>
      <c r="J101" s="88"/>
      <c r="K101" s="89"/>
      <c r="L101" s="89"/>
      <c r="M101" s="89"/>
      <c r="N101" s="89"/>
      <c r="O101" s="89"/>
      <c r="P101" s="89"/>
      <c r="Q101" s="89"/>
      <c r="R101" s="89"/>
      <c r="S101" s="89"/>
      <c r="T101" s="89"/>
      <c r="U101" s="89"/>
      <c r="V101" s="89"/>
      <c r="W101" s="89"/>
      <c r="X101" s="89"/>
      <c r="Y101" s="89"/>
      <c r="Z101" s="89"/>
    </row>
    <row r="102" spans="1:26">
      <c r="A102" s="107" t="s">
        <v>203</v>
      </c>
      <c r="B102" s="39"/>
      <c r="C102" s="133"/>
      <c r="D102" s="234"/>
      <c r="E102" s="326"/>
      <c r="F102" s="326"/>
      <c r="G102" s="88"/>
      <c r="H102" s="88"/>
      <c r="I102" s="88"/>
      <c r="J102" s="88"/>
      <c r="K102" s="89"/>
      <c r="L102" s="89"/>
      <c r="M102" s="89"/>
      <c r="N102" s="89"/>
      <c r="O102" s="89"/>
      <c r="P102" s="89"/>
      <c r="Q102" s="89"/>
      <c r="R102" s="89"/>
      <c r="S102" s="89"/>
      <c r="T102" s="89"/>
      <c r="U102" s="89"/>
      <c r="V102" s="89"/>
      <c r="W102" s="89"/>
      <c r="X102" s="89"/>
      <c r="Y102" s="89"/>
      <c r="Z102" s="89"/>
    </row>
    <row r="103" spans="1:26">
      <c r="A103" s="107" t="s">
        <v>204</v>
      </c>
      <c r="B103" s="39"/>
      <c r="C103" s="133"/>
      <c r="D103" s="234"/>
      <c r="E103" s="326"/>
      <c r="F103" s="326"/>
      <c r="G103" s="88"/>
      <c r="H103" s="88"/>
      <c r="I103" s="88"/>
      <c r="J103" s="88"/>
      <c r="K103" s="89"/>
      <c r="L103" s="89"/>
      <c r="M103" s="89"/>
      <c r="N103" s="89"/>
      <c r="O103" s="89"/>
      <c r="P103" s="89"/>
      <c r="Q103" s="89"/>
      <c r="R103" s="89"/>
      <c r="S103" s="89"/>
      <c r="T103" s="89"/>
      <c r="U103" s="89"/>
      <c r="V103" s="89"/>
      <c r="W103" s="89"/>
      <c r="X103" s="89"/>
      <c r="Y103" s="89"/>
      <c r="Z103" s="89"/>
    </row>
    <row r="104" spans="1:26">
      <c r="A104" s="107" t="s">
        <v>205</v>
      </c>
      <c r="B104" s="39"/>
      <c r="C104" s="133"/>
      <c r="D104" s="234"/>
      <c r="E104" s="326"/>
      <c r="F104" s="326"/>
      <c r="G104" s="88"/>
      <c r="H104" s="88"/>
      <c r="I104" s="88"/>
      <c r="J104" s="88"/>
      <c r="K104" s="89"/>
      <c r="L104" s="89"/>
      <c r="M104" s="89"/>
      <c r="N104" s="89"/>
      <c r="O104" s="89"/>
      <c r="P104" s="89"/>
      <c r="Q104" s="89"/>
      <c r="R104" s="89"/>
      <c r="S104" s="89"/>
      <c r="T104" s="89"/>
      <c r="U104" s="89"/>
      <c r="V104" s="89"/>
      <c r="W104" s="89"/>
      <c r="X104" s="89"/>
      <c r="Y104" s="89"/>
      <c r="Z104" s="89"/>
    </row>
    <row r="105" spans="1:26">
      <c r="A105" s="107" t="s">
        <v>206</v>
      </c>
      <c r="B105" s="39"/>
      <c r="C105" s="133"/>
      <c r="D105" s="234"/>
      <c r="E105" s="326"/>
      <c r="F105" s="326"/>
      <c r="G105" s="88"/>
      <c r="H105" s="88"/>
      <c r="I105" s="88"/>
      <c r="J105" s="88"/>
      <c r="K105" s="89"/>
      <c r="L105" s="89"/>
      <c r="M105" s="89"/>
      <c r="N105" s="89"/>
      <c r="O105" s="89"/>
      <c r="P105" s="89"/>
      <c r="Q105" s="89"/>
      <c r="R105" s="89"/>
      <c r="S105" s="89"/>
      <c r="T105" s="89"/>
      <c r="U105" s="89"/>
      <c r="V105" s="89"/>
      <c r="W105" s="89"/>
      <c r="X105" s="89"/>
      <c r="Y105" s="89"/>
      <c r="Z105" s="89"/>
    </row>
    <row r="106" spans="1:26">
      <c r="A106" s="107" t="s">
        <v>207</v>
      </c>
      <c r="B106" s="39"/>
      <c r="C106" s="133"/>
      <c r="D106" s="234"/>
      <c r="E106" s="326"/>
      <c r="F106" s="326"/>
      <c r="G106" s="88"/>
      <c r="H106" s="88"/>
      <c r="I106" s="88"/>
      <c r="J106" s="88"/>
      <c r="K106" s="89"/>
      <c r="L106" s="89"/>
      <c r="M106" s="89"/>
      <c r="N106" s="89"/>
      <c r="O106" s="89"/>
      <c r="P106" s="89"/>
      <c r="Q106" s="89"/>
      <c r="R106" s="89"/>
      <c r="S106" s="89"/>
      <c r="T106" s="89"/>
      <c r="U106" s="89"/>
      <c r="V106" s="89"/>
      <c r="W106" s="89"/>
      <c r="X106" s="89"/>
      <c r="Y106" s="89"/>
      <c r="Z106" s="89"/>
    </row>
    <row r="107" spans="1:26">
      <c r="A107" s="202" t="s">
        <v>208</v>
      </c>
      <c r="B107" s="39"/>
      <c r="C107" s="133"/>
      <c r="D107" s="234"/>
      <c r="E107" s="326"/>
      <c r="F107" s="326"/>
      <c r="G107" s="88"/>
      <c r="H107" s="88"/>
      <c r="I107" s="88"/>
      <c r="J107" s="88"/>
      <c r="K107" s="89"/>
      <c r="L107" s="89"/>
      <c r="M107" s="89"/>
      <c r="N107" s="89"/>
      <c r="O107" s="89"/>
      <c r="P107" s="89"/>
      <c r="Q107" s="89"/>
      <c r="R107" s="89"/>
      <c r="S107" s="89"/>
      <c r="T107" s="89"/>
      <c r="U107" s="89"/>
      <c r="V107" s="89"/>
      <c r="W107" s="89"/>
      <c r="X107" s="89"/>
      <c r="Y107" s="89"/>
      <c r="Z107" s="89"/>
    </row>
    <row r="108" spans="1:26">
      <c r="A108" s="107">
        <v>15</v>
      </c>
      <c r="B108" s="36" t="s">
        <v>99</v>
      </c>
      <c r="C108" s="35"/>
      <c r="D108" s="134"/>
      <c r="E108" s="329">
        <f t="shared" ref="E108:M108" si="11">SUM(E94:E107)</f>
        <v>0</v>
      </c>
      <c r="F108" s="329">
        <f t="shared" si="11"/>
        <v>0</v>
      </c>
      <c r="G108" s="54">
        <f t="shared" si="11"/>
        <v>0</v>
      </c>
      <c r="H108" s="54">
        <f t="shared" si="11"/>
        <v>0</v>
      </c>
      <c r="I108" s="54">
        <f t="shared" si="11"/>
        <v>0</v>
      </c>
      <c r="J108" s="54">
        <f t="shared" si="11"/>
        <v>0</v>
      </c>
      <c r="K108" s="54">
        <f t="shared" si="11"/>
        <v>0</v>
      </c>
      <c r="L108" s="54">
        <f t="shared" si="11"/>
        <v>0</v>
      </c>
      <c r="M108" s="54">
        <f t="shared" si="11"/>
        <v>0</v>
      </c>
      <c r="N108" s="54">
        <f t="shared" ref="N108:Z108" si="12">SUM(N94:N107)</f>
        <v>0</v>
      </c>
      <c r="O108" s="54">
        <f t="shared" si="12"/>
        <v>-4018.6783870000004</v>
      </c>
      <c r="P108" s="54">
        <f t="shared" si="12"/>
        <v>-8177.9215789999998</v>
      </c>
      <c r="Q108" s="54">
        <f t="shared" si="12"/>
        <v>-7894.2284280000003</v>
      </c>
      <c r="R108" s="54">
        <f t="shared" si="12"/>
        <v>-7704.7476859999997</v>
      </c>
      <c r="S108" s="54">
        <f t="shared" si="12"/>
        <v>-9586.0563029999994</v>
      </c>
      <c r="T108" s="54">
        <f t="shared" si="12"/>
        <v>-9316.2964830000001</v>
      </c>
      <c r="U108" s="54">
        <f t="shared" si="12"/>
        <v>-11094.680319999999</v>
      </c>
      <c r="V108" s="54">
        <f t="shared" si="12"/>
        <v>-13342.687621999999</v>
      </c>
      <c r="W108" s="54">
        <f t="shared" si="12"/>
        <v>-15140.605995000002</v>
      </c>
      <c r="X108" s="54">
        <f t="shared" si="12"/>
        <v>-14222.720508</v>
      </c>
      <c r="Y108" s="54">
        <f t="shared" si="12"/>
        <v>-17657.258741999998</v>
      </c>
      <c r="Z108" s="54">
        <f t="shared" si="12"/>
        <v>-18123.409728999999</v>
      </c>
    </row>
    <row r="109" spans="1:26">
      <c r="A109" s="107"/>
      <c r="C109" s="25"/>
      <c r="D109" s="118"/>
      <c r="E109" s="122"/>
      <c r="F109" s="122"/>
      <c r="G109" s="122"/>
      <c r="H109" s="122"/>
      <c r="I109" s="122"/>
      <c r="J109" s="122"/>
      <c r="K109" s="123"/>
      <c r="L109" s="123"/>
      <c r="M109" s="123"/>
      <c r="N109" s="123"/>
      <c r="O109" s="123"/>
      <c r="P109" s="123"/>
      <c r="Q109" s="123"/>
      <c r="R109" s="123"/>
      <c r="S109" s="123"/>
      <c r="T109" s="123"/>
      <c r="U109" s="123"/>
      <c r="V109" s="123"/>
      <c r="W109" s="123"/>
      <c r="X109" s="123"/>
      <c r="Y109" s="123"/>
      <c r="Z109" s="277"/>
    </row>
    <row r="110" spans="1:26">
      <c r="A110" s="107"/>
      <c r="B110" s="21" t="s">
        <v>269</v>
      </c>
      <c r="D110" s="15"/>
      <c r="E110" s="81"/>
      <c r="F110" s="81"/>
      <c r="G110" s="81"/>
      <c r="H110" s="81"/>
      <c r="I110" s="81"/>
      <c r="J110" s="81"/>
      <c r="K110" s="78"/>
      <c r="L110" s="78"/>
      <c r="M110" s="78"/>
      <c r="N110" s="78"/>
      <c r="O110" s="78"/>
      <c r="P110" s="78"/>
      <c r="Q110" s="78"/>
      <c r="R110" s="78"/>
      <c r="S110" s="78"/>
      <c r="T110" s="78"/>
      <c r="U110" s="78"/>
      <c r="V110" s="78"/>
      <c r="W110" s="78"/>
      <c r="X110" s="78"/>
      <c r="Y110" s="78"/>
      <c r="Z110" s="79"/>
    </row>
    <row r="111" spans="1:26">
      <c r="A111" s="107"/>
      <c r="B111" s="15" t="s">
        <v>36</v>
      </c>
      <c r="D111" s="62" t="s">
        <v>307</v>
      </c>
      <c r="E111" s="49" t="s">
        <v>15</v>
      </c>
      <c r="F111" s="49" t="s">
        <v>16</v>
      </c>
      <c r="G111" s="49" t="s">
        <v>18</v>
      </c>
      <c r="H111" s="49" t="s">
        <v>19</v>
      </c>
      <c r="I111" s="49" t="s">
        <v>22</v>
      </c>
      <c r="J111" s="49" t="s">
        <v>23</v>
      </c>
      <c r="K111" s="49" t="s">
        <v>25</v>
      </c>
      <c r="L111" s="49" t="s">
        <v>26</v>
      </c>
      <c r="M111" s="49" t="s">
        <v>27</v>
      </c>
      <c r="N111" s="49" t="s">
        <v>28</v>
      </c>
      <c r="O111" s="254" t="s">
        <v>362</v>
      </c>
      <c r="P111" s="254" t="s">
        <v>363</v>
      </c>
      <c r="Q111" s="254" t="s">
        <v>364</v>
      </c>
      <c r="R111" s="254" t="s">
        <v>365</v>
      </c>
      <c r="S111" s="254" t="s">
        <v>366</v>
      </c>
      <c r="T111" s="254" t="s">
        <v>367</v>
      </c>
      <c r="U111" s="254" t="s">
        <v>368</v>
      </c>
      <c r="V111" s="254" t="s">
        <v>369</v>
      </c>
      <c r="W111" s="254" t="s">
        <v>370</v>
      </c>
      <c r="X111" s="254" t="s">
        <v>371</v>
      </c>
      <c r="Y111" s="254" t="s">
        <v>372</v>
      </c>
      <c r="Z111" s="254" t="s">
        <v>373</v>
      </c>
    </row>
    <row r="112" spans="1:26">
      <c r="A112" s="107" t="s">
        <v>71</v>
      </c>
      <c r="B112" s="281" t="str">
        <f>CRAT!B105</f>
        <v>Solar Resources</v>
      </c>
      <c r="C112" s="31"/>
      <c r="D112" s="252" t="str">
        <f>CRAT!D105</f>
        <v>Solar PV</v>
      </c>
      <c r="E112" s="312">
        <v>0</v>
      </c>
      <c r="F112" s="312">
        <v>0</v>
      </c>
      <c r="G112" s="86">
        <v>0</v>
      </c>
      <c r="H112" s="86">
        <v>0</v>
      </c>
      <c r="I112" s="86">
        <v>0</v>
      </c>
      <c r="J112" s="86">
        <v>0</v>
      </c>
      <c r="K112" s="341">
        <v>0</v>
      </c>
      <c r="L112" s="341">
        <v>0</v>
      </c>
      <c r="M112" s="341">
        <v>0</v>
      </c>
      <c r="N112" s="341">
        <v>0</v>
      </c>
      <c r="O112" s="341">
        <v>371462.50780100003</v>
      </c>
      <c r="P112" s="341">
        <v>500045.67434100003</v>
      </c>
      <c r="Q112" s="341">
        <v>500045.685138</v>
      </c>
      <c r="R112" s="341">
        <v>514933.18465700001</v>
      </c>
      <c r="S112" s="341">
        <v>572081.27461399999</v>
      </c>
      <c r="T112" s="341">
        <v>614942.34048200003</v>
      </c>
      <c r="U112" s="341">
        <v>643516.37270399998</v>
      </c>
      <c r="V112" s="341">
        <v>673291.47437700001</v>
      </c>
      <c r="W112" s="341">
        <v>716152.509295</v>
      </c>
      <c r="X112" s="341">
        <v>773300.59704499983</v>
      </c>
      <c r="Y112" s="341">
        <v>832850.78391100001</v>
      </c>
      <c r="Z112" s="341">
        <v>877513.42372399999</v>
      </c>
    </row>
    <row r="113" spans="1:26">
      <c r="A113" s="107" t="s">
        <v>72</v>
      </c>
      <c r="B113" s="281"/>
      <c r="C113" s="31"/>
      <c r="D113" s="252"/>
      <c r="E113" s="312"/>
      <c r="F113" s="312"/>
      <c r="G113" s="87"/>
      <c r="H113" s="87"/>
      <c r="I113" s="87"/>
      <c r="J113" s="87"/>
      <c r="K113" s="85"/>
      <c r="L113" s="85"/>
      <c r="M113" s="85"/>
      <c r="N113" s="85"/>
      <c r="O113" s="85"/>
      <c r="P113" s="85"/>
      <c r="Q113" s="85"/>
      <c r="R113" s="85"/>
      <c r="S113" s="85"/>
      <c r="T113" s="85"/>
      <c r="U113" s="85"/>
      <c r="V113" s="85"/>
      <c r="W113" s="85"/>
      <c r="X113" s="85"/>
      <c r="Y113" s="85"/>
      <c r="Z113" s="85"/>
    </row>
    <row r="114" spans="1:26">
      <c r="A114" s="107" t="s">
        <v>73</v>
      </c>
      <c r="B114" s="281"/>
      <c r="C114" s="31"/>
      <c r="D114" s="252"/>
      <c r="E114" s="334"/>
      <c r="F114" s="334"/>
      <c r="G114" s="87"/>
      <c r="H114" s="87"/>
      <c r="I114" s="87"/>
      <c r="J114" s="87"/>
      <c r="K114" s="85"/>
      <c r="L114" s="85"/>
      <c r="M114" s="85"/>
      <c r="N114" s="85"/>
      <c r="O114" s="85"/>
      <c r="P114" s="85"/>
      <c r="Q114" s="85"/>
      <c r="R114" s="85"/>
      <c r="S114" s="85"/>
      <c r="T114" s="85"/>
      <c r="U114" s="85"/>
      <c r="V114" s="85"/>
      <c r="W114" s="85"/>
      <c r="X114" s="85"/>
      <c r="Y114" s="85"/>
      <c r="Z114" s="85"/>
    </row>
    <row r="115" spans="1:26">
      <c r="A115" s="107" t="s">
        <v>74</v>
      </c>
      <c r="B115" s="39"/>
      <c r="C115" s="31"/>
      <c r="D115" s="252"/>
      <c r="E115" s="334"/>
      <c r="F115" s="334"/>
      <c r="G115" s="87"/>
      <c r="H115" s="87"/>
      <c r="I115" s="87"/>
      <c r="J115" s="87"/>
      <c r="K115" s="85"/>
      <c r="L115" s="85"/>
      <c r="M115" s="85"/>
      <c r="N115" s="85"/>
      <c r="O115" s="85"/>
      <c r="P115" s="85"/>
      <c r="Q115" s="85"/>
      <c r="R115" s="85"/>
      <c r="S115" s="85"/>
      <c r="T115" s="85"/>
      <c r="U115" s="85"/>
      <c r="V115" s="85"/>
      <c r="W115" s="85"/>
      <c r="X115" s="85"/>
      <c r="Y115" s="85"/>
      <c r="Z115" s="85"/>
    </row>
    <row r="116" spans="1:26">
      <c r="A116" s="107" t="s">
        <v>75</v>
      </c>
      <c r="B116" s="39"/>
      <c r="C116" s="31"/>
      <c r="D116" s="252"/>
      <c r="E116" s="334"/>
      <c r="F116" s="334"/>
      <c r="G116" s="87"/>
      <c r="H116" s="87"/>
      <c r="I116" s="87"/>
      <c r="J116" s="87"/>
      <c r="K116" s="85"/>
      <c r="L116" s="85"/>
      <c r="M116" s="85"/>
      <c r="N116" s="85"/>
      <c r="O116" s="85"/>
      <c r="P116" s="85"/>
      <c r="Q116" s="85"/>
      <c r="R116" s="85"/>
      <c r="S116" s="85"/>
      <c r="T116" s="85"/>
      <c r="U116" s="85"/>
      <c r="V116" s="85"/>
      <c r="W116" s="85"/>
      <c r="X116" s="85"/>
      <c r="Y116" s="85"/>
      <c r="Z116" s="85"/>
    </row>
    <row r="117" spans="1:26">
      <c r="A117" s="107" t="s">
        <v>212</v>
      </c>
      <c r="B117" s="39"/>
      <c r="C117" s="31"/>
      <c r="D117" s="252"/>
      <c r="E117" s="339"/>
      <c r="F117" s="339"/>
      <c r="G117" s="120"/>
      <c r="H117" s="120"/>
      <c r="I117" s="120"/>
      <c r="J117" s="120"/>
      <c r="K117" s="189"/>
      <c r="L117" s="189"/>
      <c r="M117" s="189"/>
      <c r="N117" s="189"/>
      <c r="O117" s="189"/>
      <c r="P117" s="189"/>
      <c r="Q117" s="189"/>
      <c r="R117" s="189"/>
      <c r="S117" s="189"/>
      <c r="T117" s="189"/>
      <c r="U117" s="189"/>
      <c r="V117" s="189"/>
      <c r="W117" s="189"/>
      <c r="X117" s="189"/>
      <c r="Y117" s="189"/>
      <c r="Z117" s="189"/>
    </row>
    <row r="118" spans="1:26">
      <c r="A118" s="107" t="s">
        <v>213</v>
      </c>
      <c r="B118" s="39"/>
      <c r="C118" s="31"/>
      <c r="D118" s="252"/>
      <c r="E118" s="339"/>
      <c r="F118" s="339"/>
      <c r="G118" s="120"/>
      <c r="H118" s="120"/>
      <c r="I118" s="120"/>
      <c r="J118" s="120"/>
      <c r="K118" s="189"/>
      <c r="L118" s="189"/>
      <c r="M118" s="189"/>
      <c r="N118" s="189"/>
      <c r="O118" s="189"/>
      <c r="P118" s="189"/>
      <c r="Q118" s="189"/>
      <c r="R118" s="189"/>
      <c r="S118" s="189"/>
      <c r="T118" s="189"/>
      <c r="U118" s="189"/>
      <c r="V118" s="189"/>
      <c r="W118" s="189"/>
      <c r="X118" s="189"/>
      <c r="Y118" s="189"/>
      <c r="Z118" s="189"/>
    </row>
    <row r="119" spans="1:26">
      <c r="A119" s="107" t="s">
        <v>214</v>
      </c>
      <c r="B119" s="39"/>
      <c r="C119" s="31"/>
      <c r="D119" s="252"/>
      <c r="E119" s="339"/>
      <c r="F119" s="339"/>
      <c r="G119" s="120"/>
      <c r="H119" s="120"/>
      <c r="I119" s="120"/>
      <c r="J119" s="120"/>
      <c r="K119" s="189"/>
      <c r="L119" s="189"/>
      <c r="M119" s="189"/>
      <c r="N119" s="189"/>
      <c r="O119" s="189"/>
      <c r="P119" s="189"/>
      <c r="Q119" s="189"/>
      <c r="R119" s="189"/>
      <c r="S119" s="189"/>
      <c r="T119" s="189"/>
      <c r="U119" s="189"/>
      <c r="V119" s="189"/>
      <c r="W119" s="189"/>
      <c r="X119" s="189"/>
      <c r="Y119" s="189"/>
      <c r="Z119" s="189"/>
    </row>
    <row r="120" spans="1:26">
      <c r="A120" s="107" t="s">
        <v>215</v>
      </c>
      <c r="B120" s="39"/>
      <c r="C120" s="31"/>
      <c r="D120" s="252"/>
      <c r="E120" s="339"/>
      <c r="F120" s="339"/>
      <c r="G120" s="120"/>
      <c r="H120" s="120"/>
      <c r="I120" s="120"/>
      <c r="J120" s="120"/>
      <c r="K120" s="189"/>
      <c r="L120" s="189"/>
      <c r="M120" s="189"/>
      <c r="N120" s="189"/>
      <c r="O120" s="189"/>
      <c r="P120" s="189"/>
      <c r="Q120" s="189"/>
      <c r="R120" s="189"/>
      <c r="S120" s="189"/>
      <c r="T120" s="189"/>
      <c r="U120" s="189"/>
      <c r="V120" s="189"/>
      <c r="W120" s="189"/>
      <c r="X120" s="189"/>
      <c r="Y120" s="189"/>
      <c r="Z120" s="189"/>
    </row>
    <row r="121" spans="1:26">
      <c r="A121" s="107" t="s">
        <v>216</v>
      </c>
      <c r="B121" s="39"/>
      <c r="C121" s="31"/>
      <c r="D121" s="252"/>
      <c r="E121" s="339"/>
      <c r="F121" s="339"/>
      <c r="G121" s="120"/>
      <c r="H121" s="120"/>
      <c r="I121" s="120"/>
      <c r="J121" s="120"/>
      <c r="K121" s="189"/>
      <c r="L121" s="189"/>
      <c r="M121" s="189"/>
      <c r="N121" s="189"/>
      <c r="O121" s="189"/>
      <c r="P121" s="189"/>
      <c r="Q121" s="189"/>
      <c r="R121" s="189"/>
      <c r="S121" s="189"/>
      <c r="T121" s="189"/>
      <c r="U121" s="189"/>
      <c r="V121" s="189"/>
      <c r="W121" s="189"/>
      <c r="X121" s="189"/>
      <c r="Y121" s="189"/>
      <c r="Z121" s="189"/>
    </row>
    <row r="122" spans="1:26">
      <c r="A122" s="107" t="s">
        <v>217</v>
      </c>
      <c r="B122" s="39"/>
      <c r="C122" s="31"/>
      <c r="D122" s="252"/>
      <c r="E122" s="339"/>
      <c r="F122" s="339"/>
      <c r="G122" s="120"/>
      <c r="H122" s="120"/>
      <c r="I122" s="120"/>
      <c r="J122" s="120"/>
      <c r="K122" s="189"/>
      <c r="L122" s="189"/>
      <c r="M122" s="189"/>
      <c r="N122" s="189"/>
      <c r="O122" s="189"/>
      <c r="P122" s="189"/>
      <c r="Q122" s="189"/>
      <c r="R122" s="189"/>
      <c r="S122" s="189"/>
      <c r="T122" s="189"/>
      <c r="U122" s="189"/>
      <c r="V122" s="189"/>
      <c r="W122" s="189"/>
      <c r="X122" s="189"/>
      <c r="Y122" s="189"/>
      <c r="Z122" s="189"/>
    </row>
    <row r="123" spans="1:26">
      <c r="A123" s="107" t="s">
        <v>218</v>
      </c>
      <c r="B123" s="39"/>
      <c r="C123" s="31"/>
      <c r="D123" s="252"/>
      <c r="E123" s="339"/>
      <c r="F123" s="339"/>
      <c r="G123" s="120"/>
      <c r="H123" s="120"/>
      <c r="I123" s="120"/>
      <c r="J123" s="120"/>
      <c r="K123" s="189"/>
      <c r="L123" s="189"/>
      <c r="M123" s="189"/>
      <c r="N123" s="189"/>
      <c r="O123" s="189"/>
      <c r="P123" s="189"/>
      <c r="Q123" s="189"/>
      <c r="R123" s="189"/>
      <c r="S123" s="189"/>
      <c r="T123" s="189"/>
      <c r="U123" s="189"/>
      <c r="V123" s="189"/>
      <c r="W123" s="189"/>
      <c r="X123" s="189"/>
      <c r="Y123" s="189"/>
      <c r="Z123" s="189"/>
    </row>
    <row r="124" spans="1:26">
      <c r="A124" s="107" t="s">
        <v>219</v>
      </c>
      <c r="B124" s="39"/>
      <c r="C124" s="31"/>
      <c r="D124" s="252"/>
      <c r="E124" s="339"/>
      <c r="F124" s="339"/>
      <c r="G124" s="120"/>
      <c r="H124" s="120"/>
      <c r="I124" s="120"/>
      <c r="J124" s="120"/>
      <c r="K124" s="189"/>
      <c r="L124" s="189"/>
      <c r="M124" s="189"/>
      <c r="N124" s="189"/>
      <c r="O124" s="189"/>
      <c r="P124" s="189"/>
      <c r="Q124" s="189"/>
      <c r="R124" s="189"/>
      <c r="S124" s="189"/>
      <c r="T124" s="189"/>
      <c r="U124" s="189"/>
      <c r="V124" s="189"/>
      <c r="W124" s="189"/>
      <c r="X124" s="189"/>
      <c r="Y124" s="189"/>
      <c r="Z124" s="189"/>
    </row>
    <row r="125" spans="1:26">
      <c r="A125" s="202" t="s">
        <v>220</v>
      </c>
      <c r="B125" s="39"/>
      <c r="C125" s="31"/>
      <c r="D125" s="252"/>
      <c r="E125" s="339"/>
      <c r="F125" s="339"/>
      <c r="G125" s="120"/>
      <c r="H125" s="120"/>
      <c r="I125" s="120"/>
      <c r="J125" s="120"/>
      <c r="K125" s="189"/>
      <c r="L125" s="189"/>
      <c r="M125" s="189"/>
      <c r="N125" s="189"/>
      <c r="O125" s="189"/>
      <c r="P125" s="189"/>
      <c r="Q125" s="189"/>
      <c r="R125" s="189"/>
      <c r="S125" s="189"/>
      <c r="T125" s="189"/>
      <c r="U125" s="189"/>
      <c r="V125" s="189"/>
      <c r="W125" s="189"/>
      <c r="X125" s="189"/>
      <c r="Y125" s="189"/>
      <c r="Z125" s="189"/>
    </row>
    <row r="126" spans="1:26">
      <c r="A126" s="107">
        <v>16</v>
      </c>
      <c r="B126" s="36" t="s">
        <v>100</v>
      </c>
      <c r="C126" s="35"/>
      <c r="D126" s="65"/>
      <c r="E126" s="329">
        <f t="shared" ref="E126:M126" si="13">SUM(E112:E125)</f>
        <v>0</v>
      </c>
      <c r="F126" s="329">
        <f t="shared" si="13"/>
        <v>0</v>
      </c>
      <c r="G126" s="54">
        <f t="shared" si="13"/>
        <v>0</v>
      </c>
      <c r="H126" s="54">
        <f t="shared" si="13"/>
        <v>0</v>
      </c>
      <c r="I126" s="54">
        <f t="shared" si="13"/>
        <v>0</v>
      </c>
      <c r="J126" s="54">
        <f t="shared" si="13"/>
        <v>0</v>
      </c>
      <c r="K126" s="54">
        <f t="shared" si="13"/>
        <v>0</v>
      </c>
      <c r="L126" s="54">
        <f t="shared" si="13"/>
        <v>0</v>
      </c>
      <c r="M126" s="54">
        <f t="shared" si="13"/>
        <v>0</v>
      </c>
      <c r="N126" s="54">
        <f t="shared" ref="N126:Z126" si="14">SUM(N112:N125)</f>
        <v>0</v>
      </c>
      <c r="O126" s="54">
        <f t="shared" si="14"/>
        <v>371462.50780100003</v>
      </c>
      <c r="P126" s="54">
        <f t="shared" si="14"/>
        <v>500045.67434100003</v>
      </c>
      <c r="Q126" s="54">
        <f t="shared" si="14"/>
        <v>500045.685138</v>
      </c>
      <c r="R126" s="54">
        <f t="shared" si="14"/>
        <v>514933.18465700001</v>
      </c>
      <c r="S126" s="54">
        <f t="shared" si="14"/>
        <v>572081.27461399999</v>
      </c>
      <c r="T126" s="54">
        <f t="shared" si="14"/>
        <v>614942.34048200003</v>
      </c>
      <c r="U126" s="54">
        <f t="shared" si="14"/>
        <v>643516.37270399998</v>
      </c>
      <c r="V126" s="54">
        <f t="shared" si="14"/>
        <v>673291.47437700001</v>
      </c>
      <c r="W126" s="54">
        <f t="shared" si="14"/>
        <v>716152.509295</v>
      </c>
      <c r="X126" s="54">
        <f t="shared" si="14"/>
        <v>773300.59704499983</v>
      </c>
      <c r="Y126" s="54">
        <f t="shared" si="14"/>
        <v>832850.78391100001</v>
      </c>
      <c r="Z126" s="54">
        <f t="shared" si="14"/>
        <v>877513.42372399999</v>
      </c>
    </row>
    <row r="127" spans="1:26">
      <c r="A127" s="107"/>
      <c r="B127" s="129"/>
      <c r="C127" s="127"/>
      <c r="D127" s="128"/>
      <c r="E127" s="81"/>
      <c r="F127" s="81"/>
      <c r="G127" s="81"/>
      <c r="H127" s="81"/>
      <c r="I127" s="81"/>
      <c r="J127" s="81"/>
      <c r="K127" s="81"/>
      <c r="L127" s="81"/>
      <c r="M127" s="81"/>
      <c r="N127" s="81"/>
      <c r="O127" s="81"/>
      <c r="P127" s="81"/>
      <c r="Q127" s="81"/>
      <c r="R127" s="81"/>
      <c r="S127" s="81"/>
      <c r="T127" s="81"/>
      <c r="U127" s="81"/>
      <c r="V127" s="81"/>
      <c r="W127" s="81"/>
      <c r="X127" s="81"/>
      <c r="Y127" s="81"/>
      <c r="Z127" s="264"/>
    </row>
    <row r="128" spans="1:26" ht="15" customHeight="1">
      <c r="A128" s="107">
        <v>17</v>
      </c>
      <c r="B128" s="37" t="s">
        <v>163</v>
      </c>
      <c r="C128" s="38"/>
      <c r="D128" s="63"/>
      <c r="E128" s="337">
        <f t="shared" ref="E128:M128" si="15">E126+E108</f>
        <v>0</v>
      </c>
      <c r="F128" s="337">
        <f t="shared" si="15"/>
        <v>0</v>
      </c>
      <c r="G128" s="64">
        <f t="shared" si="15"/>
        <v>0</v>
      </c>
      <c r="H128" s="64">
        <f t="shared" si="15"/>
        <v>0</v>
      </c>
      <c r="I128" s="64">
        <f t="shared" si="15"/>
        <v>0</v>
      </c>
      <c r="J128" s="64">
        <f t="shared" si="15"/>
        <v>0</v>
      </c>
      <c r="K128" s="64">
        <f t="shared" si="15"/>
        <v>0</v>
      </c>
      <c r="L128" s="64">
        <f t="shared" si="15"/>
        <v>0</v>
      </c>
      <c r="M128" s="64">
        <f t="shared" si="15"/>
        <v>0</v>
      </c>
      <c r="N128" s="64">
        <f t="shared" ref="N128:Z128" si="16">N126+N108</f>
        <v>0</v>
      </c>
      <c r="O128" s="64">
        <f t="shared" si="16"/>
        <v>367443.82941400004</v>
      </c>
      <c r="P128" s="64">
        <f t="shared" si="16"/>
        <v>491867.75276200002</v>
      </c>
      <c r="Q128" s="64">
        <f t="shared" si="16"/>
        <v>492151.45671</v>
      </c>
      <c r="R128" s="64">
        <f t="shared" si="16"/>
        <v>507228.43697099999</v>
      </c>
      <c r="S128" s="64">
        <f t="shared" si="16"/>
        <v>562495.21831100003</v>
      </c>
      <c r="T128" s="64">
        <f t="shared" si="16"/>
        <v>605626.04399899999</v>
      </c>
      <c r="U128" s="64">
        <f t="shared" si="16"/>
        <v>632421.69238399994</v>
      </c>
      <c r="V128" s="64">
        <f t="shared" si="16"/>
        <v>659948.78675500001</v>
      </c>
      <c r="W128" s="64">
        <f t="shared" si="16"/>
        <v>701011.90330000001</v>
      </c>
      <c r="X128" s="64">
        <f t="shared" si="16"/>
        <v>759077.87653699983</v>
      </c>
      <c r="Y128" s="64">
        <f t="shared" si="16"/>
        <v>815193.52516900003</v>
      </c>
      <c r="Z128" s="64">
        <f t="shared" si="16"/>
        <v>859390.01399500004</v>
      </c>
    </row>
    <row r="129" spans="1:26" ht="15" customHeight="1">
      <c r="A129" s="107"/>
      <c r="B129" s="92"/>
      <c r="C129" s="93"/>
      <c r="D129" s="15"/>
      <c r="E129" s="60"/>
      <c r="F129" s="60"/>
      <c r="G129" s="60"/>
      <c r="H129" s="60"/>
      <c r="I129" s="60"/>
      <c r="J129" s="60"/>
      <c r="K129" s="60"/>
      <c r="L129" s="60"/>
      <c r="M129" s="60"/>
      <c r="N129" s="60"/>
      <c r="O129" s="60"/>
      <c r="P129" s="60"/>
      <c r="Q129" s="60"/>
      <c r="R129" s="60"/>
      <c r="S129" s="60"/>
      <c r="T129" s="60"/>
      <c r="U129" s="60"/>
      <c r="V129" s="60"/>
      <c r="W129" s="60"/>
      <c r="X129" s="60"/>
      <c r="Y129" s="60"/>
      <c r="Z129" s="222"/>
    </row>
    <row r="130" spans="1:26" ht="15" customHeight="1">
      <c r="A130" s="107" t="s">
        <v>295</v>
      </c>
      <c r="B130" s="282" t="s">
        <v>388</v>
      </c>
      <c r="C130" s="217"/>
      <c r="D130" s="218"/>
      <c r="E130" s="340">
        <v>0</v>
      </c>
      <c r="F130" s="340">
        <v>0</v>
      </c>
      <c r="G130" s="219">
        <v>0</v>
      </c>
      <c r="H130" s="219">
        <v>0</v>
      </c>
      <c r="I130" s="219">
        <v>0</v>
      </c>
      <c r="J130" s="219">
        <v>0</v>
      </c>
      <c r="K130" s="219">
        <v>0</v>
      </c>
      <c r="L130" s="219">
        <v>0</v>
      </c>
      <c r="M130" s="219">
        <v>0</v>
      </c>
      <c r="N130" s="219">
        <v>0</v>
      </c>
      <c r="O130" s="219">
        <v>0</v>
      </c>
      <c r="P130" s="219">
        <v>0</v>
      </c>
      <c r="Q130" s="219">
        <v>0</v>
      </c>
      <c r="R130" s="219">
        <v>0</v>
      </c>
      <c r="S130" s="219">
        <v>0</v>
      </c>
      <c r="T130" s="219">
        <v>0</v>
      </c>
      <c r="U130" s="219">
        <v>0</v>
      </c>
      <c r="V130" s="219">
        <v>0</v>
      </c>
      <c r="W130" s="219">
        <v>0</v>
      </c>
      <c r="X130" s="219">
        <v>0</v>
      </c>
      <c r="Y130" s="219">
        <v>0</v>
      </c>
      <c r="Z130" s="219">
        <v>0</v>
      </c>
    </row>
    <row r="131" spans="1:26" ht="15" customHeight="1">
      <c r="A131" s="107"/>
      <c r="B131" s="131"/>
      <c r="C131" s="93"/>
      <c r="D131" s="15"/>
      <c r="E131" s="60"/>
      <c r="F131" s="60"/>
      <c r="G131" s="60"/>
      <c r="H131" s="60"/>
      <c r="I131" s="60"/>
      <c r="J131" s="60"/>
      <c r="K131" s="60"/>
      <c r="L131" s="60"/>
      <c r="M131" s="60"/>
      <c r="N131" s="60"/>
      <c r="O131" s="60"/>
      <c r="P131" s="60"/>
      <c r="Q131" s="60"/>
      <c r="R131" s="60"/>
    </row>
    <row r="132" spans="1:26" ht="18.75">
      <c r="A132" s="107"/>
      <c r="B132" s="204" t="s">
        <v>270</v>
      </c>
      <c r="D132" s="15"/>
      <c r="E132" s="69"/>
      <c r="F132" s="69"/>
      <c r="G132" s="69"/>
      <c r="H132" s="69"/>
      <c r="I132" s="69"/>
      <c r="J132" s="69"/>
      <c r="K132" s="69"/>
      <c r="L132" s="69"/>
      <c r="M132" s="69"/>
      <c r="N132" s="69"/>
      <c r="O132" s="61"/>
      <c r="P132" s="61"/>
      <c r="Q132" s="61"/>
      <c r="R132" s="61"/>
    </row>
    <row r="133" spans="1:26">
      <c r="A133" s="107"/>
      <c r="B133" s="21"/>
      <c r="C133" s="25"/>
      <c r="D133" s="21"/>
    </row>
    <row r="134" spans="1:26">
      <c r="A134" s="107"/>
      <c r="B134" s="15"/>
      <c r="C134" s="16"/>
      <c r="D134" s="137"/>
      <c r="E134" s="49" t="s">
        <v>15</v>
      </c>
      <c r="F134" s="49" t="s">
        <v>16</v>
      </c>
      <c r="G134" s="49" t="s">
        <v>18</v>
      </c>
      <c r="H134" s="49" t="s">
        <v>19</v>
      </c>
      <c r="I134" s="49" t="s">
        <v>22</v>
      </c>
      <c r="J134" s="49" t="s">
        <v>23</v>
      </c>
      <c r="K134" s="49" t="s">
        <v>25</v>
      </c>
      <c r="L134" s="49" t="s">
        <v>26</v>
      </c>
      <c r="M134" s="49" t="s">
        <v>27</v>
      </c>
      <c r="N134" s="49" t="s">
        <v>28</v>
      </c>
      <c r="O134" s="254" t="s">
        <v>362</v>
      </c>
      <c r="P134" s="254" t="s">
        <v>363</v>
      </c>
      <c r="Q134" s="254" t="s">
        <v>364</v>
      </c>
      <c r="R134" s="254" t="s">
        <v>365</v>
      </c>
      <c r="S134" s="254" t="s">
        <v>366</v>
      </c>
      <c r="T134" s="254" t="s">
        <v>367</v>
      </c>
      <c r="U134" s="254" t="s">
        <v>368</v>
      </c>
      <c r="V134" s="254" t="s">
        <v>369</v>
      </c>
      <c r="W134" s="254" t="s">
        <v>370</v>
      </c>
      <c r="X134" s="254" t="s">
        <v>371</v>
      </c>
      <c r="Y134" s="254" t="s">
        <v>372</v>
      </c>
      <c r="Z134" s="254" t="s">
        <v>373</v>
      </c>
    </row>
    <row r="135" spans="1:26">
      <c r="A135" s="107">
        <v>18</v>
      </c>
      <c r="B135" s="37" t="s">
        <v>271</v>
      </c>
      <c r="C135" s="70"/>
      <c r="D135" s="136"/>
      <c r="E135" s="312">
        <f>337944-129986</f>
        <v>207958</v>
      </c>
      <c r="F135" s="312">
        <v>227712</v>
      </c>
      <c r="G135" s="84">
        <v>225855.12252099998</v>
      </c>
      <c r="H135" s="84">
        <v>199587.69315300003</v>
      </c>
      <c r="I135" s="84">
        <v>208801.08712699998</v>
      </c>
      <c r="J135" s="91">
        <v>200784.61104899997</v>
      </c>
      <c r="K135" s="255">
        <v>207526.33530099998</v>
      </c>
      <c r="L135" s="255">
        <v>212414.02415899999</v>
      </c>
      <c r="M135" s="255">
        <v>217301.49835999997</v>
      </c>
      <c r="N135" s="255">
        <v>226037.27626799999</v>
      </c>
      <c r="O135" s="255">
        <v>142559.08001400004</v>
      </c>
      <c r="P135" s="255">
        <v>171956.39250799999</v>
      </c>
      <c r="Q135" s="255">
        <v>193623.64234400002</v>
      </c>
      <c r="R135" s="255">
        <v>202232.19175100001</v>
      </c>
      <c r="S135" s="255">
        <v>208226.38365599996</v>
      </c>
      <c r="T135" s="255">
        <v>228547.99585200002</v>
      </c>
      <c r="U135" s="255">
        <v>236433.31858799999</v>
      </c>
      <c r="V135" s="255">
        <v>232307.92181900001</v>
      </c>
      <c r="W135" s="255">
        <v>278682.90430299996</v>
      </c>
      <c r="X135" s="255">
        <v>383256.03590199992</v>
      </c>
      <c r="Y135" s="255">
        <v>386708.41853100003</v>
      </c>
      <c r="Z135" s="255">
        <v>396735.98575699993</v>
      </c>
    </row>
    <row r="136" spans="1:26" ht="15" customHeight="1">
      <c r="A136" s="107" t="s">
        <v>359</v>
      </c>
      <c r="B136" s="37" t="s">
        <v>361</v>
      </c>
      <c r="C136" s="217"/>
      <c r="D136" s="218"/>
      <c r="E136" s="340">
        <f t="shared" ref="E136" si="17">E84+E135+E128-E17</f>
        <v>246341.03300000005</v>
      </c>
      <c r="F136" s="340">
        <f t="shared" ref="F136" si="18">F84+F135+F128-F17</f>
        <v>143919.07363999996</v>
      </c>
      <c r="G136" s="219">
        <f t="shared" ref="G136" si="19">G84+G135+G128-G17</f>
        <v>127275.45994567068</v>
      </c>
      <c r="H136" s="219">
        <f t="shared" ref="H136:Z136" si="20">H84+H135+H128-H17</f>
        <v>202127.45273329457</v>
      </c>
      <c r="I136" s="219">
        <f t="shared" si="20"/>
        <v>361084.65966874652</v>
      </c>
      <c r="J136" s="219">
        <f t="shared" si="20"/>
        <v>371172.88417644997</v>
      </c>
      <c r="K136" s="219">
        <f t="shared" si="20"/>
        <v>357819.02844395209</v>
      </c>
      <c r="L136" s="219">
        <f t="shared" si="20"/>
        <v>357967.50715315505</v>
      </c>
      <c r="M136" s="219">
        <f t="shared" si="20"/>
        <v>351383.28973004338</v>
      </c>
      <c r="N136" s="219">
        <f t="shared" si="20"/>
        <v>351848.40036320034</v>
      </c>
      <c r="O136" s="219">
        <f t="shared" si="20"/>
        <v>579756.43103399687</v>
      </c>
      <c r="P136" s="219">
        <f t="shared" si="20"/>
        <v>620438.94167042337</v>
      </c>
      <c r="Q136" s="219">
        <f t="shared" si="20"/>
        <v>607229.79313647409</v>
      </c>
      <c r="R136" s="219">
        <f t="shared" si="20"/>
        <v>615034.48576394515</v>
      </c>
      <c r="S136" s="219">
        <f t="shared" si="20"/>
        <v>480907.76150785352</v>
      </c>
      <c r="T136" s="219">
        <f t="shared" si="20"/>
        <v>501564.28553027986</v>
      </c>
      <c r="U136" s="219">
        <f t="shared" si="20"/>
        <v>506522.84833312302</v>
      </c>
      <c r="V136" s="219">
        <f t="shared" si="20"/>
        <v>505486.99670014728</v>
      </c>
      <c r="W136" s="219">
        <f t="shared" si="20"/>
        <v>468959.25425018114</v>
      </c>
      <c r="X136" s="219">
        <f t="shared" si="20"/>
        <v>400532.48245979636</v>
      </c>
      <c r="Y136" s="219">
        <f t="shared" si="20"/>
        <v>413170.90989405033</v>
      </c>
      <c r="Z136" s="219">
        <f t="shared" si="20"/>
        <v>433407.99142044364</v>
      </c>
    </row>
    <row r="137" spans="1:26" ht="15" customHeight="1">
      <c r="A137" s="107"/>
      <c r="C137" s="93"/>
      <c r="D137" s="15"/>
      <c r="E137" s="60"/>
      <c r="F137" s="60"/>
      <c r="G137" s="60"/>
      <c r="H137" s="60"/>
      <c r="I137" s="60"/>
      <c r="J137" s="60"/>
      <c r="K137" s="60"/>
      <c r="L137" s="60"/>
      <c r="M137" s="60"/>
      <c r="N137" s="60"/>
      <c r="O137" s="60"/>
      <c r="P137" s="60"/>
      <c r="Q137" s="60"/>
      <c r="R137" s="60"/>
    </row>
    <row r="138" spans="1:26" ht="18.75">
      <c r="A138" s="107"/>
      <c r="B138" s="206" t="s">
        <v>13</v>
      </c>
      <c r="D138" s="15"/>
      <c r="E138" s="60"/>
      <c r="F138" s="60"/>
      <c r="G138" s="60"/>
      <c r="H138" s="60"/>
      <c r="I138" s="60"/>
      <c r="J138" s="60"/>
      <c r="K138" s="60"/>
      <c r="L138" s="60"/>
      <c r="M138" s="60"/>
      <c r="N138" s="60"/>
      <c r="O138" s="60"/>
      <c r="P138" s="60"/>
      <c r="Q138" s="60"/>
      <c r="R138" s="60"/>
    </row>
    <row r="139" spans="1:26">
      <c r="A139" s="107"/>
      <c r="B139" s="15"/>
      <c r="D139" s="15"/>
      <c r="E139" s="49" t="s">
        <v>15</v>
      </c>
      <c r="F139" s="49" t="s">
        <v>16</v>
      </c>
      <c r="G139" s="49" t="s">
        <v>18</v>
      </c>
      <c r="H139" s="49" t="s">
        <v>19</v>
      </c>
      <c r="I139" s="49" t="s">
        <v>22</v>
      </c>
      <c r="J139" s="49" t="s">
        <v>23</v>
      </c>
      <c r="K139" s="49" t="s">
        <v>25</v>
      </c>
      <c r="L139" s="49" t="s">
        <v>26</v>
      </c>
      <c r="M139" s="49" t="s">
        <v>27</v>
      </c>
      <c r="N139" s="49" t="s">
        <v>28</v>
      </c>
      <c r="O139" s="254" t="s">
        <v>362</v>
      </c>
      <c r="P139" s="254" t="s">
        <v>363</v>
      </c>
      <c r="Q139" s="254" t="s">
        <v>364</v>
      </c>
      <c r="R139" s="254" t="s">
        <v>365</v>
      </c>
      <c r="S139" s="254" t="s">
        <v>366</v>
      </c>
      <c r="T139" s="254" t="s">
        <v>367</v>
      </c>
      <c r="U139" s="254" t="s">
        <v>368</v>
      </c>
      <c r="V139" s="254" t="s">
        <v>369</v>
      </c>
      <c r="W139" s="254" t="s">
        <v>370</v>
      </c>
      <c r="X139" s="254" t="s">
        <v>371</v>
      </c>
      <c r="Y139" s="254" t="s">
        <v>372</v>
      </c>
      <c r="Z139" s="254" t="s">
        <v>373</v>
      </c>
    </row>
    <row r="140" spans="1:26">
      <c r="A140" s="107">
        <v>19</v>
      </c>
      <c r="B140" s="36" t="s">
        <v>296</v>
      </c>
      <c r="C140" s="31"/>
      <c r="D140" s="70"/>
      <c r="E140" s="337">
        <f t="shared" ref="E140:N140" si="21">E84+E128+E130</f>
        <v>823501.03300000005</v>
      </c>
      <c r="F140" s="337">
        <f t="shared" si="21"/>
        <v>679583.07363999996</v>
      </c>
      <c r="G140" s="216">
        <f>G84+G128+G130</f>
        <v>632276.92764699995</v>
      </c>
      <c r="H140" s="216">
        <f t="shared" si="21"/>
        <v>733450.62707799999</v>
      </c>
      <c r="I140" s="216">
        <f t="shared" si="21"/>
        <v>880996.4508179999</v>
      </c>
      <c r="J140" s="216">
        <f t="shared" si="21"/>
        <v>900378.41656699986</v>
      </c>
      <c r="K140" s="216">
        <f t="shared" si="21"/>
        <v>883882.98824600002</v>
      </c>
      <c r="L140" s="216">
        <f t="shared" si="21"/>
        <v>885846.77435099997</v>
      </c>
      <c r="M140" s="216">
        <f t="shared" si="21"/>
        <v>878867.08835999994</v>
      </c>
      <c r="N140" s="216">
        <f t="shared" si="21"/>
        <v>878451.91995600006</v>
      </c>
      <c r="O140" s="216">
        <f t="shared" ref="O140:Z140" si="22">O84+O128+O130</f>
        <v>1198971.290908</v>
      </c>
      <c r="P140" s="216">
        <f t="shared" si="22"/>
        <v>1221117.308093</v>
      </c>
      <c r="Q140" s="216">
        <f t="shared" si="22"/>
        <v>1195911.054452</v>
      </c>
      <c r="R140" s="216">
        <f t="shared" si="22"/>
        <v>1212336.368025</v>
      </c>
      <c r="S140" s="216">
        <f t="shared" si="22"/>
        <v>1098527.9635590001</v>
      </c>
      <c r="T140" s="216">
        <f t="shared" si="22"/>
        <v>1130999.5192819999</v>
      </c>
      <c r="U140" s="216">
        <f t="shared" si="22"/>
        <v>1157212.3440410001</v>
      </c>
      <c r="V140" s="216">
        <f t="shared" si="22"/>
        <v>1194621.2638340001</v>
      </c>
      <c r="W140" s="216">
        <f t="shared" si="22"/>
        <v>1161893.8047799999</v>
      </c>
      <c r="X140" s="216">
        <f t="shared" si="22"/>
        <v>1025043.5905809999</v>
      </c>
      <c r="Y140" s="216">
        <f t="shared" si="22"/>
        <v>1080388.8417100001</v>
      </c>
      <c r="Z140" s="216">
        <f t="shared" si="22"/>
        <v>1123978.9625240001</v>
      </c>
    </row>
    <row r="141" spans="1:26">
      <c r="A141" s="107" t="s">
        <v>282</v>
      </c>
      <c r="B141" s="155" t="s">
        <v>300</v>
      </c>
      <c r="C141" s="31"/>
      <c r="D141" s="70"/>
      <c r="E141" s="337">
        <f t="shared" ref="E141:N141" si="23">E81</f>
        <v>0</v>
      </c>
      <c r="F141" s="337">
        <f t="shared" si="23"/>
        <v>0</v>
      </c>
      <c r="G141" s="216">
        <f t="shared" si="23"/>
        <v>0</v>
      </c>
      <c r="H141" s="216">
        <f t="shared" si="23"/>
        <v>0</v>
      </c>
      <c r="I141" s="216">
        <f t="shared" si="23"/>
        <v>0</v>
      </c>
      <c r="J141" s="216">
        <f t="shared" si="23"/>
        <v>0</v>
      </c>
      <c r="K141" s="216">
        <f t="shared" si="23"/>
        <v>0</v>
      </c>
      <c r="L141" s="216">
        <f t="shared" si="23"/>
        <v>0</v>
      </c>
      <c r="M141" s="216">
        <f t="shared" si="23"/>
        <v>0</v>
      </c>
      <c r="N141" s="216">
        <f t="shared" si="23"/>
        <v>0</v>
      </c>
      <c r="O141" s="216">
        <f t="shared" ref="O141:Z141" si="24">O81</f>
        <v>0</v>
      </c>
      <c r="P141" s="216">
        <f t="shared" si="24"/>
        <v>0</v>
      </c>
      <c r="Q141" s="216">
        <f t="shared" si="24"/>
        <v>0</v>
      </c>
      <c r="R141" s="216">
        <f t="shared" si="24"/>
        <v>0</v>
      </c>
      <c r="S141" s="216">
        <f t="shared" si="24"/>
        <v>0</v>
      </c>
      <c r="T141" s="216">
        <f t="shared" si="24"/>
        <v>0</v>
      </c>
      <c r="U141" s="216">
        <f t="shared" si="24"/>
        <v>0</v>
      </c>
      <c r="V141" s="216">
        <f t="shared" si="24"/>
        <v>0</v>
      </c>
      <c r="W141" s="216">
        <f t="shared" si="24"/>
        <v>0</v>
      </c>
      <c r="X141" s="216">
        <f t="shared" si="24"/>
        <v>0</v>
      </c>
      <c r="Y141" s="216">
        <f t="shared" si="24"/>
        <v>0</v>
      </c>
      <c r="Z141" s="216">
        <f t="shared" si="24"/>
        <v>0</v>
      </c>
    </row>
    <row r="142" spans="1:26">
      <c r="A142" s="107">
        <v>20</v>
      </c>
      <c r="B142" s="36" t="s">
        <v>360</v>
      </c>
      <c r="C142" s="31"/>
      <c r="D142" s="70"/>
      <c r="E142" s="337">
        <f t="shared" ref="E142:N142" si="25">E135-E136</f>
        <v>-38383.033000000054</v>
      </c>
      <c r="F142" s="337">
        <f t="shared" si="25"/>
        <v>83792.926360000041</v>
      </c>
      <c r="G142" s="216">
        <f t="shared" si="25"/>
        <v>98579.662575329305</v>
      </c>
      <c r="H142" s="216">
        <f t="shared" si="25"/>
        <v>-2539.7595802945434</v>
      </c>
      <c r="I142" s="216">
        <f t="shared" si="25"/>
        <v>-152283.57254174654</v>
      </c>
      <c r="J142" s="216">
        <f t="shared" si="25"/>
        <v>-170388.27312745</v>
      </c>
      <c r="K142" s="216">
        <f t="shared" si="25"/>
        <v>-150292.69314295211</v>
      </c>
      <c r="L142" s="216">
        <f t="shared" si="25"/>
        <v>-145553.48299415506</v>
      </c>
      <c r="M142" s="216">
        <f t="shared" si="25"/>
        <v>-134081.79137004341</v>
      </c>
      <c r="N142" s="216">
        <f t="shared" si="25"/>
        <v>-125811.12409520036</v>
      </c>
      <c r="O142" s="216">
        <f t="shared" ref="O142:Z142" si="26">O135-O136</f>
        <v>-437197.3510199968</v>
      </c>
      <c r="P142" s="216">
        <f t="shared" si="26"/>
        <v>-448482.54916242335</v>
      </c>
      <c r="Q142" s="216">
        <f t="shared" si="26"/>
        <v>-413606.15079247404</v>
      </c>
      <c r="R142" s="216">
        <f t="shared" si="26"/>
        <v>-412802.29401294515</v>
      </c>
      <c r="S142" s="216">
        <f t="shared" si="26"/>
        <v>-272681.37785185355</v>
      </c>
      <c r="T142" s="216">
        <f t="shared" si="26"/>
        <v>-273016.28967827983</v>
      </c>
      <c r="U142" s="216">
        <f t="shared" si="26"/>
        <v>-270089.529745123</v>
      </c>
      <c r="V142" s="216">
        <f t="shared" si="26"/>
        <v>-273179.07488114724</v>
      </c>
      <c r="W142" s="216">
        <f t="shared" si="26"/>
        <v>-190276.34994718118</v>
      </c>
      <c r="X142" s="216">
        <f t="shared" si="26"/>
        <v>-17276.446557796444</v>
      </c>
      <c r="Y142" s="216">
        <f t="shared" si="26"/>
        <v>-26462.4913630503</v>
      </c>
      <c r="Z142" s="216">
        <f t="shared" si="26"/>
        <v>-36672.005663443706</v>
      </c>
    </row>
    <row r="143" spans="1:26">
      <c r="A143" s="209">
        <v>21</v>
      </c>
      <c r="B143" s="36" t="s">
        <v>283</v>
      </c>
      <c r="C143" s="31"/>
      <c r="D143" s="63"/>
      <c r="E143" s="337">
        <f t="shared" ref="E143:N143" si="27">E140-E141+E142</f>
        <v>785118</v>
      </c>
      <c r="F143" s="337">
        <f t="shared" si="27"/>
        <v>763376</v>
      </c>
      <c r="G143" s="216">
        <f t="shared" si="27"/>
        <v>730856.59022232925</v>
      </c>
      <c r="H143" s="216">
        <f t="shared" si="27"/>
        <v>730910.86749770539</v>
      </c>
      <c r="I143" s="216">
        <f t="shared" si="27"/>
        <v>728712.87827625335</v>
      </c>
      <c r="J143" s="216">
        <f t="shared" si="27"/>
        <v>729990.14343954984</v>
      </c>
      <c r="K143" s="216">
        <f t="shared" si="27"/>
        <v>733590.29510304797</v>
      </c>
      <c r="L143" s="216">
        <f t="shared" si="27"/>
        <v>740293.29135684494</v>
      </c>
      <c r="M143" s="216">
        <f t="shared" si="27"/>
        <v>744785.29698995652</v>
      </c>
      <c r="N143" s="216">
        <f t="shared" si="27"/>
        <v>752640.79586079973</v>
      </c>
      <c r="O143" s="216">
        <f t="shared" ref="O143:Z143" si="28">O140-O141+O142</f>
        <v>761773.93988800317</v>
      </c>
      <c r="P143" s="216">
        <f t="shared" si="28"/>
        <v>772634.75893057662</v>
      </c>
      <c r="Q143" s="216">
        <f t="shared" si="28"/>
        <v>782304.90365952591</v>
      </c>
      <c r="R143" s="216">
        <f t="shared" si="28"/>
        <v>799534.07401205483</v>
      </c>
      <c r="S143" s="216">
        <f t="shared" si="28"/>
        <v>825846.58570714644</v>
      </c>
      <c r="T143" s="216">
        <f t="shared" si="28"/>
        <v>857983.22960372013</v>
      </c>
      <c r="U143" s="216">
        <f t="shared" si="28"/>
        <v>887122.81429587712</v>
      </c>
      <c r="V143" s="216">
        <f t="shared" si="28"/>
        <v>921442.18895285286</v>
      </c>
      <c r="W143" s="216">
        <f t="shared" si="28"/>
        <v>971617.45483281871</v>
      </c>
      <c r="X143" s="216">
        <f t="shared" si="28"/>
        <v>1007767.1440232034</v>
      </c>
      <c r="Y143" s="216">
        <f t="shared" si="28"/>
        <v>1053926.3503469499</v>
      </c>
      <c r="Z143" s="216">
        <f t="shared" si="28"/>
        <v>1087306.9568605563</v>
      </c>
    </row>
    <row r="144" spans="1:26">
      <c r="A144" s="107">
        <v>22</v>
      </c>
      <c r="B144" s="36" t="s">
        <v>92</v>
      </c>
      <c r="C144" s="31"/>
      <c r="D144" s="63"/>
      <c r="E144" s="337">
        <f t="shared" ref="E144:N144" si="29">E17</f>
        <v>785118</v>
      </c>
      <c r="F144" s="337">
        <f t="shared" si="29"/>
        <v>763376</v>
      </c>
      <c r="G144" s="64">
        <f t="shared" si="29"/>
        <v>730856.59022232925</v>
      </c>
      <c r="H144" s="64">
        <f t="shared" si="29"/>
        <v>730910.86749770539</v>
      </c>
      <c r="I144" s="64">
        <f t="shared" si="29"/>
        <v>728712.87827625347</v>
      </c>
      <c r="J144" s="64">
        <f t="shared" si="29"/>
        <v>729990.14343954984</v>
      </c>
      <c r="K144" s="64">
        <f t="shared" si="29"/>
        <v>733590.29510304797</v>
      </c>
      <c r="L144" s="64">
        <f t="shared" si="29"/>
        <v>740293.29135684483</v>
      </c>
      <c r="M144" s="64">
        <f t="shared" si="29"/>
        <v>744785.29698995664</v>
      </c>
      <c r="N144" s="64">
        <f t="shared" si="29"/>
        <v>752640.79586079973</v>
      </c>
      <c r="O144" s="64">
        <f t="shared" ref="O144" si="30">O17</f>
        <v>761773.93988800328</v>
      </c>
      <c r="P144" s="64">
        <f t="shared" ref="P144" si="31">P17</f>
        <v>772634.75893057673</v>
      </c>
      <c r="Q144" s="64">
        <f t="shared" ref="Q144" si="32">Q17</f>
        <v>782304.90365952591</v>
      </c>
      <c r="R144" s="64">
        <f t="shared" ref="R144" si="33">R17</f>
        <v>799534.07401205483</v>
      </c>
      <c r="S144" s="64">
        <f t="shared" ref="S144" si="34">S17</f>
        <v>825846.58570714656</v>
      </c>
      <c r="T144" s="64">
        <f t="shared" ref="T144" si="35">T17</f>
        <v>857983.22960372013</v>
      </c>
      <c r="U144" s="64">
        <f t="shared" ref="U144" si="36">U17</f>
        <v>887122.81429587689</v>
      </c>
      <c r="V144" s="64">
        <f t="shared" ref="V144" si="37">V17</f>
        <v>921442.18895285286</v>
      </c>
      <c r="W144" s="64">
        <f t="shared" ref="W144" si="38">W17</f>
        <v>971617.45483281882</v>
      </c>
      <c r="X144" s="64">
        <f t="shared" ref="X144" si="39">X17</f>
        <v>1007767.1440232033</v>
      </c>
      <c r="Y144" s="64">
        <f t="shared" ref="Y144" si="40">Y17</f>
        <v>1053926.3503469496</v>
      </c>
      <c r="Z144" s="64">
        <f t="shared" ref="Z144" si="41">Z17</f>
        <v>1087306.9568605563</v>
      </c>
    </row>
    <row r="145" spans="1:26">
      <c r="A145" s="107">
        <v>23</v>
      </c>
      <c r="B145" s="36" t="s">
        <v>284</v>
      </c>
      <c r="C145" s="31"/>
      <c r="D145" s="70"/>
      <c r="E145" s="337">
        <f t="shared" ref="E145:N145" si="42">E143-E144</f>
        <v>0</v>
      </c>
      <c r="F145" s="337">
        <f t="shared" si="42"/>
        <v>0</v>
      </c>
      <c r="G145" s="64">
        <f t="shared" si="42"/>
        <v>0</v>
      </c>
      <c r="H145" s="64">
        <f t="shared" si="42"/>
        <v>0</v>
      </c>
      <c r="I145" s="64">
        <f t="shared" si="42"/>
        <v>0</v>
      </c>
      <c r="J145" s="64">
        <f t="shared" si="42"/>
        <v>0</v>
      </c>
      <c r="K145" s="64">
        <f t="shared" si="42"/>
        <v>0</v>
      </c>
      <c r="L145" s="64">
        <f t="shared" si="42"/>
        <v>0</v>
      </c>
      <c r="M145" s="64">
        <f t="shared" si="42"/>
        <v>0</v>
      </c>
      <c r="N145" s="64">
        <f t="shared" si="42"/>
        <v>0</v>
      </c>
      <c r="O145" s="64">
        <f t="shared" ref="O145:Z145" si="43">O143-O144</f>
        <v>0</v>
      </c>
      <c r="P145" s="64">
        <f t="shared" si="43"/>
        <v>0</v>
      </c>
      <c r="Q145" s="64">
        <f t="shared" si="43"/>
        <v>0</v>
      </c>
      <c r="R145" s="64">
        <f t="shared" si="43"/>
        <v>0</v>
      </c>
      <c r="S145" s="64">
        <f t="shared" si="43"/>
        <v>0</v>
      </c>
      <c r="T145" s="64">
        <f t="shared" si="43"/>
        <v>0</v>
      </c>
      <c r="U145" s="64">
        <f t="shared" si="43"/>
        <v>0</v>
      </c>
      <c r="V145" s="64">
        <f t="shared" si="43"/>
        <v>0</v>
      </c>
      <c r="W145" s="64">
        <f t="shared" si="43"/>
        <v>0</v>
      </c>
      <c r="X145" s="64">
        <f t="shared" si="43"/>
        <v>0</v>
      </c>
      <c r="Y145" s="64">
        <f t="shared" si="43"/>
        <v>0</v>
      </c>
      <c r="Z145" s="64">
        <f t="shared" si="43"/>
        <v>0</v>
      </c>
    </row>
    <row r="146" spans="1:26">
      <c r="A146" s="107"/>
    </row>
    <row r="147" spans="1:26">
      <c r="A147" s="231"/>
      <c r="B147" s="25"/>
    </row>
    <row r="148" spans="1:26">
      <c r="A148" s="107"/>
      <c r="B148" s="267"/>
    </row>
    <row r="149" spans="1:26">
      <c r="A149" s="107"/>
    </row>
    <row r="150" spans="1:26">
      <c r="A150" s="107"/>
    </row>
    <row r="151" spans="1:26">
      <c r="A151" s="107"/>
    </row>
    <row r="152" spans="1:26">
      <c r="A152" s="107"/>
    </row>
    <row r="153" spans="1:26">
      <c r="A153" s="107"/>
    </row>
    <row r="154" spans="1:26">
      <c r="A154" s="107"/>
    </row>
    <row r="155" spans="1:26">
      <c r="A155" s="107"/>
    </row>
    <row r="156" spans="1:26">
      <c r="A156" s="107"/>
    </row>
  </sheetData>
  <dataConsolidate/>
  <mergeCells count="2">
    <mergeCell ref="E9:F9"/>
    <mergeCell ref="C14:D18"/>
  </mergeCells>
  <printOptions horizontalCentered="1"/>
  <pageMargins left="0.44" right="0.5" top="0.52" bottom="0.42" header="0.52" footer="0.4"/>
  <pageSetup scale="25"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AC173"/>
  <sheetViews>
    <sheetView showGridLines="0" view="pageBreakPreview" topLeftCell="A85" zoomScale="70" zoomScaleNormal="55" zoomScaleSheetLayoutView="70" workbookViewId="0">
      <selection activeCell="N102" sqref="N102"/>
    </sheetView>
  </sheetViews>
  <sheetFormatPr defaultColWidth="9" defaultRowHeight="15.75"/>
  <cols>
    <col min="1" max="1" width="9" style="111"/>
    <col min="2" max="2" width="67.25" style="7" customWidth="1"/>
    <col min="3" max="3" width="15" style="7" customWidth="1"/>
    <col min="4" max="4" width="19.125" style="7" customWidth="1"/>
    <col min="5" max="15" width="9.75" style="3" customWidth="1"/>
    <col min="16" max="26" width="9.75" style="1" customWidth="1"/>
    <col min="27" max="131" width="7.125" style="1" customWidth="1"/>
    <col min="132" max="16384" width="9" style="1"/>
  </cols>
  <sheetData>
    <row r="1" spans="1:26">
      <c r="B1" s="15" t="s">
        <v>20</v>
      </c>
      <c r="C1" s="15"/>
      <c r="O1" s="1"/>
    </row>
    <row r="2" spans="1:26">
      <c r="B2" s="15" t="s">
        <v>21</v>
      </c>
      <c r="C2" s="15"/>
      <c r="O2" s="1"/>
    </row>
    <row r="3" spans="1:26" s="2" customFormat="1">
      <c r="A3" s="111"/>
      <c r="B3" s="92" t="s">
        <v>252</v>
      </c>
      <c r="C3" s="16"/>
      <c r="D3" s="13"/>
    </row>
    <row r="4" spans="1:26" s="2" customFormat="1">
      <c r="A4" s="111"/>
      <c r="B4" s="20" t="s">
        <v>171</v>
      </c>
      <c r="C4" s="16"/>
      <c r="D4" s="12"/>
    </row>
    <row r="5" spans="1:26" s="2" customFormat="1">
      <c r="A5" s="111"/>
      <c r="B5" s="201" t="s">
        <v>177</v>
      </c>
      <c r="C5" s="16"/>
      <c r="D5" s="12"/>
    </row>
    <row r="6" spans="1:26" s="2" customFormat="1">
      <c r="A6" s="111"/>
      <c r="B6" s="12"/>
      <c r="D6" s="12"/>
    </row>
    <row r="7" spans="1:26" s="2" customFormat="1" ht="15.75" customHeight="1">
      <c r="A7" s="111"/>
      <c r="B7" s="110" t="s">
        <v>96</v>
      </c>
      <c r="C7" s="7"/>
      <c r="D7" s="7"/>
      <c r="E7" s="8"/>
      <c r="F7" s="8"/>
      <c r="G7" s="8"/>
      <c r="I7" s="4"/>
      <c r="J7" s="4"/>
      <c r="K7" s="4"/>
      <c r="L7" s="4"/>
      <c r="M7" s="4"/>
      <c r="N7" s="4"/>
      <c r="O7" s="4"/>
    </row>
    <row r="8" spans="1:26" s="2" customFormat="1">
      <c r="A8" s="111"/>
      <c r="B8" s="15"/>
      <c r="C8" s="9"/>
      <c r="D8" s="15"/>
      <c r="E8" s="41"/>
      <c r="F8" s="41"/>
      <c r="G8" s="41"/>
      <c r="H8" s="41"/>
      <c r="I8" s="41"/>
      <c r="J8" s="42" t="s">
        <v>1</v>
      </c>
      <c r="K8" s="43"/>
      <c r="L8" s="43"/>
      <c r="M8" s="43"/>
      <c r="N8" s="43"/>
      <c r="O8" s="44"/>
      <c r="P8" s="45"/>
      <c r="Q8" s="45"/>
      <c r="R8" s="45"/>
    </row>
    <row r="9" spans="1:26" s="2" customFormat="1">
      <c r="A9" s="111"/>
      <c r="B9" s="9"/>
      <c r="C9" s="9"/>
      <c r="D9" s="15"/>
      <c r="E9" s="60" t="s">
        <v>77</v>
      </c>
      <c r="F9" s="60"/>
      <c r="G9" s="46"/>
      <c r="H9" s="47"/>
      <c r="I9" s="47"/>
      <c r="J9" s="48"/>
      <c r="K9" s="44"/>
      <c r="L9" s="44"/>
      <c r="M9" s="44"/>
      <c r="N9" s="44"/>
      <c r="O9" s="44"/>
      <c r="P9" s="45"/>
      <c r="Q9" s="45"/>
      <c r="R9" s="45"/>
    </row>
    <row r="10" spans="1:26" ht="15.75" customHeight="1">
      <c r="B10" s="204" t="s">
        <v>272</v>
      </c>
      <c r="C10" s="17"/>
      <c r="D10" s="16"/>
      <c r="E10" s="60" t="s">
        <v>273</v>
      </c>
      <c r="F10" s="60"/>
      <c r="G10" s="59"/>
      <c r="H10" s="59"/>
      <c r="I10" s="59"/>
      <c r="J10" s="59"/>
      <c r="K10" s="59"/>
      <c r="L10" s="59"/>
      <c r="M10" s="59"/>
      <c r="N10" s="59"/>
      <c r="O10" s="59"/>
      <c r="P10" s="59"/>
      <c r="Q10" s="59"/>
      <c r="R10" s="59"/>
    </row>
    <row r="11" spans="1:26" ht="15.75" customHeight="1">
      <c r="B11" s="21" t="s">
        <v>262</v>
      </c>
      <c r="C11" s="25"/>
      <c r="D11" s="21"/>
      <c r="G11" s="60"/>
      <c r="H11" s="60"/>
      <c r="I11" s="60"/>
      <c r="J11" s="60"/>
      <c r="K11" s="60"/>
      <c r="L11" s="60"/>
      <c r="M11" s="60"/>
      <c r="N11" s="60"/>
      <c r="O11" s="61"/>
      <c r="P11" s="61"/>
      <c r="Q11" s="61"/>
      <c r="R11" s="61"/>
    </row>
    <row r="12" spans="1:26">
      <c r="A12" s="107"/>
      <c r="B12" s="26" t="s">
        <v>39</v>
      </c>
      <c r="C12" s="16"/>
      <c r="D12" s="62" t="s">
        <v>93</v>
      </c>
      <c r="E12" s="49" t="s">
        <v>15</v>
      </c>
      <c r="F12" s="49" t="s">
        <v>16</v>
      </c>
      <c r="G12" s="49" t="s">
        <v>18</v>
      </c>
      <c r="H12" s="49" t="s">
        <v>19</v>
      </c>
      <c r="I12" s="49" t="s">
        <v>22</v>
      </c>
      <c r="J12" s="49" t="s">
        <v>23</v>
      </c>
      <c r="K12" s="49" t="s">
        <v>25</v>
      </c>
      <c r="L12" s="49" t="s">
        <v>26</v>
      </c>
      <c r="M12" s="49" t="s">
        <v>27</v>
      </c>
      <c r="N12" s="49" t="s">
        <v>28</v>
      </c>
      <c r="O12" s="254" t="s">
        <v>362</v>
      </c>
      <c r="P12" s="254" t="s">
        <v>363</v>
      </c>
      <c r="Q12" s="254" t="s">
        <v>364</v>
      </c>
      <c r="R12" s="254" t="s">
        <v>365</v>
      </c>
      <c r="S12" s="254" t="s">
        <v>366</v>
      </c>
      <c r="T12" s="254" t="s">
        <v>367</v>
      </c>
      <c r="U12" s="254" t="s">
        <v>368</v>
      </c>
      <c r="V12" s="254" t="s">
        <v>369</v>
      </c>
      <c r="W12" s="254" t="s">
        <v>370</v>
      </c>
      <c r="X12" s="254" t="s">
        <v>371</v>
      </c>
      <c r="Y12" s="254" t="s">
        <v>372</v>
      </c>
      <c r="Z12" s="254" t="s">
        <v>373</v>
      </c>
    </row>
    <row r="13" spans="1:26">
      <c r="A13" s="107" t="s">
        <v>79</v>
      </c>
      <c r="B13" s="10" t="s">
        <v>425</v>
      </c>
      <c r="C13" s="138"/>
      <c r="D13" s="132">
        <v>0.42253108515186244</v>
      </c>
      <c r="E13" s="351">
        <v>59737.731560814056</v>
      </c>
      <c r="F13" s="351">
        <v>147168.30525766901</v>
      </c>
      <c r="G13" s="349">
        <v>124884.444739</v>
      </c>
      <c r="H13" s="349">
        <v>121676.93183399999</v>
      </c>
      <c r="I13" s="349">
        <v>113493.011054</v>
      </c>
      <c r="J13" s="349">
        <v>121653.13605</v>
      </c>
      <c r="K13" s="350">
        <v>115103.85021699998</v>
      </c>
      <c r="L13" s="350">
        <v>116285.38324099999</v>
      </c>
      <c r="M13" s="350">
        <v>113954.57141800001</v>
      </c>
      <c r="N13" s="350">
        <v>114204.33256099999</v>
      </c>
      <c r="O13" s="350">
        <v>112394.54109499999</v>
      </c>
      <c r="P13" s="350">
        <v>121394.04081999999</v>
      </c>
      <c r="Q13" s="350">
        <v>110754.58353</v>
      </c>
      <c r="R13" s="350">
        <v>111388.79051199999</v>
      </c>
      <c r="S13" s="350">
        <v>114074.96276100002</v>
      </c>
      <c r="T13" s="350">
        <v>109839.77858000001</v>
      </c>
      <c r="U13" s="350">
        <v>109634.32395100003</v>
      </c>
      <c r="V13" s="350">
        <v>113602.78136800001</v>
      </c>
      <c r="W13" s="350">
        <v>82506.796845000004</v>
      </c>
      <c r="X13" s="350">
        <v>4.0809800000000003</v>
      </c>
      <c r="Y13" s="350">
        <v>0</v>
      </c>
      <c r="Z13" s="350">
        <v>0</v>
      </c>
    </row>
    <row r="14" spans="1:26">
      <c r="A14" s="107" t="s">
        <v>80</v>
      </c>
      <c r="B14" s="27"/>
      <c r="C14" s="138"/>
      <c r="D14" s="51"/>
      <c r="E14" s="337"/>
      <c r="F14" s="337"/>
      <c r="G14" s="64"/>
      <c r="H14" s="64"/>
      <c r="I14" s="64"/>
      <c r="J14" s="64"/>
      <c r="K14" s="52"/>
      <c r="L14" s="52"/>
      <c r="M14" s="52"/>
      <c r="N14" s="52"/>
      <c r="O14" s="52"/>
      <c r="P14" s="52"/>
      <c r="Q14" s="52"/>
      <c r="R14" s="52"/>
      <c r="S14" s="52"/>
      <c r="T14" s="52"/>
      <c r="U14" s="52"/>
      <c r="V14" s="52"/>
      <c r="W14" s="52"/>
      <c r="X14" s="52"/>
      <c r="Y14" s="52"/>
      <c r="Z14" s="52"/>
    </row>
    <row r="15" spans="1:26">
      <c r="A15" s="107" t="s">
        <v>81</v>
      </c>
      <c r="B15" s="27"/>
      <c r="C15" s="138"/>
      <c r="D15" s="51"/>
      <c r="E15" s="337"/>
      <c r="F15" s="337"/>
      <c r="G15" s="64"/>
      <c r="H15" s="64"/>
      <c r="I15" s="64"/>
      <c r="J15" s="64"/>
      <c r="K15" s="52"/>
      <c r="L15" s="52"/>
      <c r="M15" s="52"/>
      <c r="N15" s="52"/>
      <c r="O15" s="52"/>
      <c r="P15" s="52"/>
      <c r="Q15" s="52"/>
      <c r="R15" s="52"/>
      <c r="S15" s="52"/>
      <c r="T15" s="52"/>
      <c r="U15" s="52"/>
      <c r="V15" s="52"/>
      <c r="W15" s="52"/>
      <c r="X15" s="52"/>
      <c r="Y15" s="52"/>
      <c r="Z15" s="52"/>
    </row>
    <row r="16" spans="1:26">
      <c r="A16" s="107" t="s">
        <v>82</v>
      </c>
      <c r="B16" s="10"/>
      <c r="C16" s="138"/>
      <c r="D16" s="51"/>
      <c r="E16" s="351"/>
      <c r="F16" s="351"/>
      <c r="G16" s="51"/>
      <c r="H16" s="51"/>
      <c r="I16" s="51"/>
      <c r="J16" s="51"/>
      <c r="K16" s="52"/>
      <c r="L16" s="52"/>
      <c r="M16" s="52"/>
      <c r="N16" s="52"/>
      <c r="O16" s="52"/>
      <c r="P16" s="52"/>
      <c r="Q16" s="52"/>
      <c r="R16" s="52"/>
      <c r="S16" s="52"/>
      <c r="T16" s="52"/>
      <c r="U16" s="52"/>
      <c r="V16" s="52"/>
      <c r="W16" s="52"/>
      <c r="X16" s="52"/>
      <c r="Y16" s="52"/>
      <c r="Z16" s="52"/>
    </row>
    <row r="17" spans="1:26">
      <c r="A17" s="107" t="s">
        <v>83</v>
      </c>
      <c r="B17" s="30"/>
      <c r="C17" s="138"/>
      <c r="D17" s="51"/>
      <c r="E17" s="352"/>
      <c r="F17" s="352"/>
      <c r="G17" s="66"/>
      <c r="H17" s="66"/>
      <c r="I17" s="66"/>
      <c r="J17" s="66"/>
      <c r="K17" s="67"/>
      <c r="L17" s="67"/>
      <c r="M17" s="67"/>
      <c r="N17" s="67"/>
      <c r="O17" s="67"/>
      <c r="P17" s="67"/>
      <c r="Q17" s="67"/>
      <c r="R17" s="67"/>
      <c r="S17" s="67"/>
      <c r="T17" s="67"/>
      <c r="U17" s="67"/>
      <c r="V17" s="67"/>
      <c r="W17" s="67"/>
      <c r="X17" s="67"/>
      <c r="Y17" s="67"/>
      <c r="Z17" s="67"/>
    </row>
    <row r="18" spans="1:26">
      <c r="A18" s="107" t="s">
        <v>84</v>
      </c>
      <c r="B18" s="30"/>
      <c r="C18" s="138"/>
      <c r="D18" s="51"/>
      <c r="E18" s="352"/>
      <c r="F18" s="352"/>
      <c r="G18" s="66"/>
      <c r="H18" s="66"/>
      <c r="I18" s="66"/>
      <c r="J18" s="66"/>
      <c r="K18" s="67"/>
      <c r="L18" s="67"/>
      <c r="M18" s="67"/>
      <c r="N18" s="67"/>
      <c r="O18" s="67"/>
      <c r="P18" s="67"/>
      <c r="Q18" s="67"/>
      <c r="R18" s="67"/>
      <c r="S18" s="67"/>
      <c r="T18" s="67"/>
      <c r="U18" s="67"/>
      <c r="V18" s="67"/>
      <c r="W18" s="67"/>
      <c r="X18" s="67"/>
      <c r="Y18" s="67"/>
      <c r="Z18" s="67"/>
    </row>
    <row r="19" spans="1:26">
      <c r="A19" s="107" t="s">
        <v>85</v>
      </c>
      <c r="B19" s="30"/>
      <c r="C19" s="138"/>
      <c r="D19" s="51"/>
      <c r="E19" s="352"/>
      <c r="F19" s="352"/>
      <c r="G19" s="66"/>
      <c r="H19" s="66"/>
      <c r="I19" s="66"/>
      <c r="J19" s="66"/>
      <c r="K19" s="67"/>
      <c r="L19" s="67"/>
      <c r="M19" s="67"/>
      <c r="N19" s="67"/>
      <c r="O19" s="67"/>
      <c r="P19" s="67"/>
      <c r="Q19" s="67"/>
      <c r="R19" s="67"/>
      <c r="S19" s="67"/>
      <c r="T19" s="67"/>
      <c r="U19" s="67"/>
      <c r="V19" s="67"/>
      <c r="W19" s="67"/>
      <c r="X19" s="67"/>
      <c r="Y19" s="67"/>
      <c r="Z19" s="67"/>
    </row>
    <row r="20" spans="1:26">
      <c r="A20" s="107"/>
      <c r="B20" s="34"/>
      <c r="D20" s="15"/>
      <c r="E20" s="74"/>
      <c r="F20" s="74"/>
      <c r="G20" s="74"/>
      <c r="H20" s="74"/>
      <c r="I20" s="74"/>
      <c r="J20" s="74"/>
      <c r="K20" s="75"/>
      <c r="L20" s="75"/>
      <c r="M20" s="75"/>
      <c r="N20" s="75"/>
      <c r="O20" s="75"/>
      <c r="P20" s="75"/>
      <c r="Q20" s="75"/>
      <c r="R20" s="75"/>
      <c r="S20" s="75"/>
      <c r="T20" s="75"/>
      <c r="U20" s="75"/>
      <c r="V20" s="75"/>
      <c r="W20" s="75"/>
      <c r="X20" s="75"/>
      <c r="Y20" s="75"/>
      <c r="Z20" s="258"/>
    </row>
    <row r="21" spans="1:26">
      <c r="A21" s="107"/>
      <c r="B21" s="21" t="s">
        <v>261</v>
      </c>
      <c r="C21" s="25"/>
      <c r="D21" s="21"/>
      <c r="E21" s="81"/>
      <c r="F21" s="81"/>
      <c r="G21" s="81"/>
      <c r="H21" s="81"/>
      <c r="I21" s="81"/>
      <c r="J21" s="81"/>
      <c r="K21" s="78"/>
      <c r="L21" s="78"/>
      <c r="M21" s="78"/>
      <c r="N21" s="78"/>
      <c r="O21" s="78"/>
      <c r="P21" s="78"/>
      <c r="Q21" s="78"/>
      <c r="R21" s="78"/>
      <c r="S21" s="78"/>
      <c r="T21" s="78"/>
      <c r="U21" s="78"/>
      <c r="V21" s="78"/>
      <c r="W21" s="78"/>
      <c r="X21" s="78"/>
      <c r="Y21" s="78"/>
      <c r="Z21" s="79"/>
    </row>
    <row r="22" spans="1:26">
      <c r="A22" s="107"/>
      <c r="B22" s="26" t="s">
        <v>389</v>
      </c>
      <c r="C22" s="16"/>
      <c r="D22" s="62" t="s">
        <v>94</v>
      </c>
      <c r="E22" s="49" t="s">
        <v>15</v>
      </c>
      <c r="F22" s="49" t="s">
        <v>16</v>
      </c>
      <c r="G22" s="49" t="s">
        <v>18</v>
      </c>
      <c r="H22" s="49" t="s">
        <v>19</v>
      </c>
      <c r="I22" s="49" t="s">
        <v>22</v>
      </c>
      <c r="J22" s="49" t="s">
        <v>23</v>
      </c>
      <c r="K22" s="49" t="s">
        <v>25</v>
      </c>
      <c r="L22" s="49" t="s">
        <v>26</v>
      </c>
      <c r="M22" s="49" t="s">
        <v>27</v>
      </c>
      <c r="N22" s="49" t="s">
        <v>28</v>
      </c>
      <c r="O22" s="254" t="s">
        <v>362</v>
      </c>
      <c r="P22" s="254" t="s">
        <v>363</v>
      </c>
      <c r="Q22" s="254" t="s">
        <v>364</v>
      </c>
      <c r="R22" s="254" t="s">
        <v>365</v>
      </c>
      <c r="S22" s="254" t="s">
        <v>366</v>
      </c>
      <c r="T22" s="254" t="s">
        <v>367</v>
      </c>
      <c r="U22" s="254" t="s">
        <v>368</v>
      </c>
      <c r="V22" s="254" t="s">
        <v>369</v>
      </c>
      <c r="W22" s="254" t="s">
        <v>370</v>
      </c>
      <c r="X22" s="254" t="s">
        <v>371</v>
      </c>
      <c r="Y22" s="254" t="s">
        <v>372</v>
      </c>
      <c r="Z22" s="254" t="s">
        <v>373</v>
      </c>
    </row>
    <row r="23" spans="1:26">
      <c r="A23" s="107" t="s">
        <v>86</v>
      </c>
      <c r="B23" s="273" t="str">
        <f>CRAT!B36</f>
        <v>Western - Large Hydro</v>
      </c>
      <c r="C23" s="138"/>
      <c r="D23" s="132">
        <v>0</v>
      </c>
      <c r="E23" s="357">
        <v>0</v>
      </c>
      <c r="F23" s="357">
        <v>0</v>
      </c>
      <c r="G23" s="358">
        <v>0</v>
      </c>
      <c r="H23" s="358">
        <v>0</v>
      </c>
      <c r="I23" s="358">
        <v>0</v>
      </c>
      <c r="J23" s="358">
        <v>0</v>
      </c>
      <c r="K23" s="358">
        <v>0</v>
      </c>
      <c r="L23" s="358">
        <v>0</v>
      </c>
      <c r="M23" s="358">
        <v>0</v>
      </c>
      <c r="N23" s="358">
        <v>0</v>
      </c>
      <c r="O23" s="358">
        <v>0</v>
      </c>
      <c r="P23" s="358">
        <v>0</v>
      </c>
      <c r="Q23" s="358">
        <v>0</v>
      </c>
      <c r="R23" s="358">
        <v>0</v>
      </c>
      <c r="S23" s="358">
        <v>0</v>
      </c>
      <c r="T23" s="358">
        <v>0</v>
      </c>
      <c r="U23" s="358">
        <v>0</v>
      </c>
      <c r="V23" s="358">
        <v>0</v>
      </c>
      <c r="W23" s="358">
        <v>0</v>
      </c>
      <c r="X23" s="358">
        <v>0</v>
      </c>
      <c r="Y23" s="358">
        <v>0</v>
      </c>
      <c r="Z23" s="358">
        <v>0</v>
      </c>
    </row>
    <row r="24" spans="1:26">
      <c r="A24" s="107" t="s">
        <v>76</v>
      </c>
      <c r="B24" s="273"/>
      <c r="C24" s="138"/>
      <c r="D24" s="132"/>
      <c r="E24" s="353"/>
      <c r="F24" s="353"/>
      <c r="G24" s="284"/>
      <c r="H24" s="284"/>
      <c r="I24" s="284"/>
      <c r="J24" s="284"/>
      <c r="K24" s="284"/>
      <c r="L24" s="284"/>
      <c r="M24" s="284"/>
      <c r="N24" s="284"/>
      <c r="O24" s="284"/>
      <c r="P24" s="284"/>
      <c r="Q24" s="284"/>
      <c r="R24" s="284"/>
      <c r="S24" s="284"/>
      <c r="T24" s="284"/>
      <c r="U24" s="284"/>
      <c r="V24" s="284"/>
      <c r="W24" s="284"/>
      <c r="X24" s="284"/>
      <c r="Y24" s="284"/>
      <c r="Z24" s="284"/>
    </row>
    <row r="25" spans="1:26">
      <c r="A25" s="107" t="s">
        <v>87</v>
      </c>
      <c r="B25" s="273"/>
      <c r="C25" s="138"/>
      <c r="D25" s="132"/>
      <c r="E25" s="353"/>
      <c r="F25" s="353"/>
      <c r="G25" s="284"/>
      <c r="H25" s="284"/>
      <c r="I25" s="284"/>
      <c r="J25" s="284"/>
      <c r="K25" s="284"/>
      <c r="L25" s="284"/>
      <c r="M25" s="284"/>
      <c r="N25" s="284"/>
      <c r="O25" s="284"/>
      <c r="P25" s="284"/>
      <c r="Q25" s="284"/>
      <c r="R25" s="284"/>
      <c r="S25" s="284"/>
      <c r="T25" s="284"/>
      <c r="U25" s="284"/>
      <c r="V25" s="284"/>
      <c r="W25" s="284"/>
      <c r="X25" s="284"/>
      <c r="Y25" s="284"/>
      <c r="Z25" s="284"/>
    </row>
    <row r="26" spans="1:26">
      <c r="A26" s="107" t="s">
        <v>221</v>
      </c>
      <c r="B26" s="273"/>
      <c r="C26" s="138"/>
      <c r="D26" s="132"/>
      <c r="E26" s="354"/>
      <c r="F26" s="354"/>
      <c r="G26" s="285"/>
      <c r="H26" s="285"/>
      <c r="I26" s="285"/>
      <c r="J26" s="285"/>
      <c r="K26" s="285"/>
      <c r="L26" s="285"/>
      <c r="M26" s="285"/>
      <c r="N26" s="285"/>
      <c r="O26" s="285"/>
      <c r="P26" s="285"/>
      <c r="Q26" s="285"/>
      <c r="R26" s="285"/>
      <c r="S26" s="285"/>
      <c r="T26" s="285"/>
      <c r="U26" s="285"/>
      <c r="V26" s="285"/>
      <c r="W26" s="285"/>
      <c r="X26" s="285"/>
      <c r="Y26" s="285"/>
      <c r="Z26" s="285"/>
    </row>
    <row r="27" spans="1:26">
      <c r="A27" s="107" t="s">
        <v>222</v>
      </c>
      <c r="B27" s="273"/>
      <c r="C27" s="138"/>
      <c r="D27" s="132"/>
      <c r="E27" s="354"/>
      <c r="F27" s="354"/>
      <c r="G27" s="285"/>
      <c r="H27" s="285"/>
      <c r="I27" s="285"/>
      <c r="J27" s="285"/>
      <c r="K27" s="285"/>
      <c r="L27" s="285"/>
      <c r="M27" s="285"/>
      <c r="N27" s="285"/>
      <c r="O27" s="285"/>
      <c r="P27" s="285"/>
      <c r="Q27" s="285"/>
      <c r="R27" s="285"/>
      <c r="S27" s="285"/>
      <c r="T27" s="285"/>
      <c r="U27" s="285"/>
      <c r="V27" s="285"/>
      <c r="W27" s="285"/>
      <c r="X27" s="285"/>
      <c r="Y27" s="285"/>
      <c r="Z27" s="285"/>
    </row>
    <row r="28" spans="1:26">
      <c r="A28" s="107" t="s">
        <v>223</v>
      </c>
      <c r="B28" s="281"/>
      <c r="C28" s="163"/>
      <c r="D28" s="283"/>
      <c r="E28" s="355"/>
      <c r="F28" s="355"/>
      <c r="G28" s="286"/>
      <c r="H28" s="286"/>
      <c r="I28" s="286"/>
      <c r="J28" s="286"/>
      <c r="K28" s="286"/>
      <c r="L28" s="286"/>
      <c r="M28" s="286"/>
      <c r="N28" s="286"/>
      <c r="O28" s="286"/>
      <c r="P28" s="286"/>
      <c r="Q28" s="286"/>
      <c r="R28" s="286"/>
      <c r="S28" s="286"/>
      <c r="T28" s="286"/>
      <c r="U28" s="286"/>
      <c r="V28" s="286"/>
      <c r="W28" s="286"/>
      <c r="X28" s="286"/>
      <c r="Y28" s="286"/>
      <c r="Z28" s="286"/>
    </row>
    <row r="29" spans="1:26">
      <c r="A29" s="107" t="s">
        <v>224</v>
      </c>
      <c r="B29" s="281"/>
      <c r="C29" s="163"/>
      <c r="D29" s="283"/>
      <c r="E29" s="355"/>
      <c r="F29" s="355"/>
      <c r="G29" s="286"/>
      <c r="H29" s="286"/>
      <c r="I29" s="286"/>
      <c r="J29" s="286"/>
      <c r="K29" s="286"/>
      <c r="L29" s="286"/>
      <c r="M29" s="286"/>
      <c r="N29" s="286"/>
      <c r="O29" s="286"/>
      <c r="P29" s="286"/>
      <c r="Q29" s="286"/>
      <c r="R29" s="286"/>
      <c r="S29" s="286"/>
      <c r="T29" s="286"/>
      <c r="U29" s="286"/>
      <c r="V29" s="286"/>
      <c r="W29" s="286"/>
      <c r="X29" s="286"/>
      <c r="Y29" s="286"/>
      <c r="Z29" s="286"/>
    </row>
    <row r="30" spans="1:26">
      <c r="A30" s="1"/>
      <c r="B30" s="139"/>
      <c r="C30" s="245"/>
      <c r="D30" s="228"/>
      <c r="E30" s="229"/>
      <c r="F30" s="229"/>
      <c r="G30" s="229"/>
      <c r="H30" s="229"/>
      <c r="I30" s="229"/>
      <c r="J30" s="229"/>
      <c r="K30" s="230"/>
      <c r="L30" s="230"/>
      <c r="M30" s="230"/>
      <c r="N30" s="230"/>
      <c r="O30" s="230"/>
      <c r="P30" s="230"/>
      <c r="Q30" s="230"/>
      <c r="R30" s="230"/>
      <c r="S30" s="230"/>
      <c r="T30" s="230"/>
      <c r="U30" s="230"/>
      <c r="V30" s="230"/>
      <c r="W30" s="230"/>
      <c r="X30" s="230"/>
      <c r="Y30" s="230"/>
      <c r="Z30" s="230"/>
    </row>
    <row r="31" spans="1:26" ht="31.5">
      <c r="A31" s="107">
        <v>1</v>
      </c>
      <c r="B31" s="149" t="s">
        <v>111</v>
      </c>
      <c r="C31" s="221"/>
      <c r="D31" s="223"/>
      <c r="E31" s="340">
        <f t="shared" ref="E31:M31" si="0">SUM(E13:E19,E23:E30)</f>
        <v>59737.731560814056</v>
      </c>
      <c r="F31" s="340">
        <f t="shared" si="0"/>
        <v>147168.30525766901</v>
      </c>
      <c r="G31" s="219">
        <f t="shared" si="0"/>
        <v>124884.444739</v>
      </c>
      <c r="H31" s="219">
        <f t="shared" si="0"/>
        <v>121676.93183399999</v>
      </c>
      <c r="I31" s="219">
        <f t="shared" si="0"/>
        <v>113493.011054</v>
      </c>
      <c r="J31" s="219">
        <f t="shared" si="0"/>
        <v>121653.13605</v>
      </c>
      <c r="K31" s="219">
        <f t="shared" si="0"/>
        <v>115103.85021699998</v>
      </c>
      <c r="L31" s="219">
        <f t="shared" si="0"/>
        <v>116285.38324099999</v>
      </c>
      <c r="M31" s="219">
        <f t="shared" si="0"/>
        <v>113954.57141800001</v>
      </c>
      <c r="N31" s="219">
        <f t="shared" ref="N31:Z31" si="1">SUM(N13:N19,N23:N30)</f>
        <v>114204.33256099999</v>
      </c>
      <c r="O31" s="219">
        <f t="shared" si="1"/>
        <v>112394.54109499999</v>
      </c>
      <c r="P31" s="219">
        <f t="shared" si="1"/>
        <v>121394.04081999999</v>
      </c>
      <c r="Q31" s="219">
        <f t="shared" si="1"/>
        <v>110754.58353</v>
      </c>
      <c r="R31" s="219">
        <f t="shared" si="1"/>
        <v>111388.79051199999</v>
      </c>
      <c r="S31" s="219">
        <f t="shared" si="1"/>
        <v>114074.96276100002</v>
      </c>
      <c r="T31" s="219">
        <f t="shared" si="1"/>
        <v>109839.77858000001</v>
      </c>
      <c r="U31" s="219">
        <f t="shared" si="1"/>
        <v>109634.32395100003</v>
      </c>
      <c r="V31" s="219">
        <f t="shared" si="1"/>
        <v>113602.78136800001</v>
      </c>
      <c r="W31" s="219">
        <f t="shared" si="1"/>
        <v>82506.796845000004</v>
      </c>
      <c r="X31" s="219">
        <f t="shared" si="1"/>
        <v>4.0809800000000003</v>
      </c>
      <c r="Y31" s="219">
        <f t="shared" si="1"/>
        <v>0</v>
      </c>
      <c r="Z31" s="219">
        <f t="shared" si="1"/>
        <v>0</v>
      </c>
    </row>
    <row r="32" spans="1:26">
      <c r="A32" s="107"/>
      <c r="B32" s="25"/>
      <c r="C32" s="25"/>
      <c r="D32" s="21"/>
      <c r="E32" s="82"/>
      <c r="F32" s="82"/>
      <c r="G32" s="82"/>
      <c r="H32" s="82"/>
      <c r="I32" s="82"/>
      <c r="J32" s="82"/>
      <c r="K32" s="82"/>
      <c r="L32" s="82"/>
      <c r="M32" s="82"/>
      <c r="N32" s="82"/>
      <c r="O32" s="82"/>
      <c r="P32" s="82"/>
      <c r="Q32" s="82"/>
      <c r="R32" s="82"/>
      <c r="S32" s="82"/>
      <c r="T32" s="82"/>
      <c r="U32" s="82"/>
      <c r="V32" s="82"/>
      <c r="W32" s="82"/>
      <c r="X32" s="82"/>
      <c r="Y32" s="82"/>
      <c r="Z32" s="82"/>
    </row>
    <row r="33" spans="1:26">
      <c r="A33" s="107"/>
      <c r="B33" s="21" t="s">
        <v>265</v>
      </c>
      <c r="C33" s="25"/>
      <c r="D33" s="15"/>
      <c r="E33" s="77"/>
      <c r="F33" s="77"/>
      <c r="G33" s="77"/>
      <c r="H33" s="77"/>
      <c r="I33" s="77"/>
      <c r="J33" s="77"/>
      <c r="K33" s="78"/>
      <c r="L33" s="78"/>
      <c r="M33" s="78"/>
      <c r="N33" s="78"/>
      <c r="O33" s="78"/>
      <c r="P33" s="78"/>
      <c r="Q33" s="78"/>
      <c r="R33" s="78"/>
      <c r="S33" s="78"/>
      <c r="T33" s="78"/>
      <c r="U33" s="78"/>
      <c r="V33" s="78"/>
      <c r="W33" s="78"/>
      <c r="X33" s="78"/>
      <c r="Y33" s="78"/>
      <c r="Z33" s="78"/>
    </row>
    <row r="34" spans="1:26">
      <c r="A34" s="107"/>
      <c r="B34" s="15" t="s">
        <v>31</v>
      </c>
      <c r="D34" s="62" t="s">
        <v>94</v>
      </c>
      <c r="E34" s="49" t="s">
        <v>15</v>
      </c>
      <c r="F34" s="49" t="s">
        <v>16</v>
      </c>
      <c r="G34" s="49" t="s">
        <v>18</v>
      </c>
      <c r="H34" s="49" t="s">
        <v>19</v>
      </c>
      <c r="I34" s="49" t="s">
        <v>22</v>
      </c>
      <c r="J34" s="49" t="s">
        <v>23</v>
      </c>
      <c r="K34" s="49" t="s">
        <v>25</v>
      </c>
      <c r="L34" s="49" t="s">
        <v>26</v>
      </c>
      <c r="M34" s="49" t="s">
        <v>27</v>
      </c>
      <c r="N34" s="49" t="s">
        <v>28</v>
      </c>
      <c r="O34" s="254" t="s">
        <v>362</v>
      </c>
      <c r="P34" s="254" t="s">
        <v>363</v>
      </c>
      <c r="Q34" s="254" t="s">
        <v>364</v>
      </c>
      <c r="R34" s="254" t="s">
        <v>365</v>
      </c>
      <c r="S34" s="254" t="s">
        <v>366</v>
      </c>
      <c r="T34" s="254" t="s">
        <v>367</v>
      </c>
      <c r="U34" s="254" t="s">
        <v>368</v>
      </c>
      <c r="V34" s="254" t="s">
        <v>369</v>
      </c>
      <c r="W34" s="254" t="s">
        <v>370</v>
      </c>
      <c r="X34" s="254" t="s">
        <v>371</v>
      </c>
      <c r="Y34" s="254" t="s">
        <v>372</v>
      </c>
      <c r="Z34" s="254" t="s">
        <v>373</v>
      </c>
    </row>
    <row r="35" spans="1:26">
      <c r="A35" s="107" t="s">
        <v>101</v>
      </c>
      <c r="B35" s="273" t="str">
        <f>CRAT!B48</f>
        <v>Whiskeytown</v>
      </c>
      <c r="C35" s="31"/>
      <c r="D35" s="285">
        <v>0</v>
      </c>
      <c r="E35" s="325">
        <v>0</v>
      </c>
      <c r="F35" s="325">
        <v>0</v>
      </c>
      <c r="G35" s="90">
        <v>0</v>
      </c>
      <c r="H35" s="90">
        <v>0</v>
      </c>
      <c r="I35" s="90">
        <v>0</v>
      </c>
      <c r="J35" s="90">
        <v>0</v>
      </c>
      <c r="K35" s="90">
        <v>0</v>
      </c>
      <c r="L35" s="90">
        <v>0</v>
      </c>
      <c r="M35" s="90">
        <v>0</v>
      </c>
      <c r="N35" s="90">
        <v>0</v>
      </c>
      <c r="O35" s="90">
        <v>0</v>
      </c>
      <c r="P35" s="90">
        <v>0</v>
      </c>
      <c r="Q35" s="90">
        <v>0</v>
      </c>
      <c r="R35" s="90">
        <v>0</v>
      </c>
      <c r="S35" s="90">
        <v>0</v>
      </c>
      <c r="T35" s="90">
        <v>0</v>
      </c>
      <c r="U35" s="90">
        <v>0</v>
      </c>
      <c r="V35" s="90">
        <v>0</v>
      </c>
      <c r="W35" s="90">
        <v>0</v>
      </c>
      <c r="X35" s="90">
        <v>0</v>
      </c>
      <c r="Y35" s="90">
        <v>0</v>
      </c>
      <c r="Z35" s="90">
        <v>0</v>
      </c>
    </row>
    <row r="36" spans="1:26">
      <c r="A36" s="107" t="s">
        <v>102</v>
      </c>
      <c r="B36" s="10"/>
      <c r="C36" s="31"/>
      <c r="D36" s="72"/>
      <c r="E36" s="312"/>
      <c r="F36" s="312"/>
      <c r="G36" s="84"/>
      <c r="H36" s="84"/>
      <c r="I36" s="84"/>
      <c r="J36" s="91"/>
      <c r="K36" s="85"/>
      <c r="L36" s="85"/>
      <c r="M36" s="85"/>
      <c r="N36" s="85"/>
      <c r="O36" s="85"/>
      <c r="P36" s="85"/>
      <c r="Q36" s="85"/>
      <c r="R36" s="85"/>
      <c r="S36" s="85"/>
      <c r="T36" s="85"/>
      <c r="U36" s="85"/>
      <c r="V36" s="85"/>
      <c r="W36" s="85"/>
      <c r="X36" s="85"/>
      <c r="Y36" s="85"/>
      <c r="Z36" s="85"/>
    </row>
    <row r="37" spans="1:26">
      <c r="A37" s="107" t="s">
        <v>103</v>
      </c>
      <c r="B37" s="10"/>
      <c r="C37" s="31"/>
      <c r="D37" s="72"/>
      <c r="E37" s="312"/>
      <c r="F37" s="312"/>
      <c r="G37" s="84"/>
      <c r="H37" s="84"/>
      <c r="I37" s="84"/>
      <c r="J37" s="91"/>
      <c r="K37" s="85"/>
      <c r="L37" s="85"/>
      <c r="M37" s="85"/>
      <c r="N37" s="85"/>
      <c r="O37" s="85"/>
      <c r="P37" s="85"/>
      <c r="Q37" s="85"/>
      <c r="R37" s="85"/>
      <c r="S37" s="85"/>
      <c r="T37" s="85"/>
      <c r="U37" s="85"/>
      <c r="V37" s="85"/>
      <c r="W37" s="85"/>
      <c r="X37" s="85"/>
      <c r="Y37" s="85"/>
      <c r="Z37" s="85"/>
    </row>
    <row r="38" spans="1:26">
      <c r="A38" s="107" t="s">
        <v>104</v>
      </c>
      <c r="B38" s="10"/>
      <c r="C38" s="225"/>
      <c r="D38" s="224"/>
      <c r="E38" s="313"/>
      <c r="F38" s="313"/>
      <c r="G38" s="226"/>
      <c r="H38" s="226"/>
      <c r="I38" s="226"/>
      <c r="J38" s="91"/>
      <c r="K38" s="227"/>
      <c r="L38" s="227"/>
      <c r="M38" s="227"/>
      <c r="N38" s="227"/>
      <c r="O38" s="227"/>
      <c r="P38" s="227"/>
      <c r="Q38" s="227"/>
      <c r="R38" s="227"/>
      <c r="S38" s="227"/>
      <c r="T38" s="227"/>
      <c r="U38" s="227"/>
      <c r="V38" s="227"/>
      <c r="W38" s="227"/>
      <c r="X38" s="227"/>
      <c r="Y38" s="227"/>
      <c r="Z38" s="227"/>
    </row>
    <row r="39" spans="1:26">
      <c r="A39" s="107" t="s">
        <v>225</v>
      </c>
      <c r="B39" s="10"/>
      <c r="C39" s="225"/>
      <c r="D39" s="224"/>
      <c r="E39" s="313"/>
      <c r="F39" s="313"/>
      <c r="G39" s="226"/>
      <c r="H39" s="226"/>
      <c r="I39" s="226"/>
      <c r="J39" s="91"/>
      <c r="K39" s="227"/>
      <c r="L39" s="227"/>
      <c r="M39" s="227"/>
      <c r="N39" s="227"/>
      <c r="O39" s="227"/>
      <c r="P39" s="227"/>
      <c r="Q39" s="227"/>
      <c r="R39" s="227"/>
      <c r="S39" s="227"/>
      <c r="T39" s="227"/>
      <c r="U39" s="227"/>
      <c r="V39" s="227"/>
      <c r="W39" s="227"/>
      <c r="X39" s="227"/>
      <c r="Y39" s="227"/>
      <c r="Z39" s="227"/>
    </row>
    <row r="40" spans="1:26">
      <c r="A40" s="107" t="s">
        <v>226</v>
      </c>
      <c r="B40" s="10"/>
      <c r="C40" s="225"/>
      <c r="D40" s="224"/>
      <c r="E40" s="313"/>
      <c r="F40" s="313"/>
      <c r="G40" s="226"/>
      <c r="H40" s="226"/>
      <c r="I40" s="226"/>
      <c r="J40" s="91"/>
      <c r="K40" s="227"/>
      <c r="L40" s="227"/>
      <c r="M40" s="227"/>
      <c r="N40" s="227"/>
      <c r="O40" s="227"/>
      <c r="P40" s="227"/>
      <c r="Q40" s="227"/>
      <c r="R40" s="227"/>
      <c r="S40" s="227"/>
      <c r="T40" s="227"/>
      <c r="U40" s="227"/>
      <c r="V40" s="227"/>
      <c r="W40" s="227"/>
      <c r="X40" s="227"/>
      <c r="Y40" s="227"/>
      <c r="Z40" s="227"/>
    </row>
    <row r="41" spans="1:26">
      <c r="A41" s="107" t="s">
        <v>227</v>
      </c>
      <c r="B41" s="10"/>
      <c r="C41" s="225"/>
      <c r="D41" s="224"/>
      <c r="E41" s="313"/>
      <c r="F41" s="313"/>
      <c r="G41" s="226"/>
      <c r="H41" s="226"/>
      <c r="I41" s="226"/>
      <c r="J41" s="91"/>
      <c r="K41" s="227"/>
      <c r="L41" s="227"/>
      <c r="M41" s="227"/>
      <c r="N41" s="227"/>
      <c r="O41" s="227"/>
      <c r="P41" s="227"/>
      <c r="Q41" s="227"/>
      <c r="R41" s="227"/>
      <c r="S41" s="227"/>
      <c r="T41" s="227"/>
      <c r="U41" s="227"/>
      <c r="V41" s="227"/>
      <c r="W41" s="227"/>
      <c r="X41" s="227"/>
      <c r="Y41" s="227"/>
      <c r="Z41" s="227"/>
    </row>
    <row r="42" spans="1:26">
      <c r="A42" s="107" t="s">
        <v>228</v>
      </c>
      <c r="B42" s="10"/>
      <c r="C42" s="225"/>
      <c r="D42" s="224"/>
      <c r="E42" s="313"/>
      <c r="F42" s="313"/>
      <c r="G42" s="226"/>
      <c r="H42" s="226"/>
      <c r="I42" s="226"/>
      <c r="J42" s="91"/>
      <c r="K42" s="227"/>
      <c r="L42" s="227"/>
      <c r="M42" s="227"/>
      <c r="N42" s="227"/>
      <c r="O42" s="227"/>
      <c r="P42" s="227"/>
      <c r="Q42" s="227"/>
      <c r="R42" s="227"/>
      <c r="S42" s="227"/>
      <c r="T42" s="227"/>
      <c r="U42" s="227"/>
      <c r="V42" s="227"/>
      <c r="W42" s="227"/>
      <c r="X42" s="227"/>
      <c r="Y42" s="227"/>
      <c r="Z42" s="227"/>
    </row>
    <row r="43" spans="1:26">
      <c r="A43" s="107" t="s">
        <v>105</v>
      </c>
      <c r="B43" s="10"/>
      <c r="C43" s="225"/>
      <c r="D43" s="224"/>
      <c r="E43" s="313"/>
      <c r="F43" s="313"/>
      <c r="G43" s="226"/>
      <c r="H43" s="226"/>
      <c r="I43" s="226"/>
      <c r="J43" s="91"/>
      <c r="K43" s="227"/>
      <c r="L43" s="227"/>
      <c r="M43" s="227"/>
      <c r="N43" s="227"/>
      <c r="O43" s="227"/>
      <c r="P43" s="227"/>
      <c r="Q43" s="227"/>
      <c r="R43" s="227"/>
      <c r="S43" s="227"/>
      <c r="T43" s="227"/>
      <c r="U43" s="227"/>
      <c r="V43" s="227"/>
      <c r="W43" s="227"/>
      <c r="X43" s="227"/>
      <c r="Y43" s="227"/>
      <c r="Z43" s="227"/>
    </row>
    <row r="44" spans="1:26">
      <c r="A44" s="107" t="s">
        <v>106</v>
      </c>
      <c r="B44" s="10"/>
      <c r="C44" s="31"/>
      <c r="D44" s="72"/>
      <c r="E44" s="312"/>
      <c r="F44" s="312"/>
      <c r="G44" s="84"/>
      <c r="H44" s="84"/>
      <c r="I44" s="84"/>
      <c r="J44" s="91"/>
      <c r="K44" s="85"/>
      <c r="L44" s="85"/>
      <c r="M44" s="85"/>
      <c r="N44" s="85"/>
      <c r="O44" s="85"/>
      <c r="P44" s="85"/>
      <c r="Q44" s="85"/>
      <c r="R44" s="85"/>
      <c r="S44" s="85"/>
      <c r="T44" s="85"/>
      <c r="U44" s="85"/>
      <c r="V44" s="85"/>
      <c r="W44" s="85"/>
      <c r="X44" s="85"/>
      <c r="Y44" s="85"/>
      <c r="Z44" s="85"/>
    </row>
    <row r="45" spans="1:26">
      <c r="A45" s="107" t="s">
        <v>107</v>
      </c>
      <c r="B45" s="10"/>
      <c r="C45" s="31"/>
      <c r="D45" s="72"/>
      <c r="E45" s="312"/>
      <c r="F45" s="312"/>
      <c r="G45" s="84"/>
      <c r="H45" s="84"/>
      <c r="I45" s="84"/>
      <c r="J45" s="91"/>
      <c r="K45" s="85"/>
      <c r="L45" s="85"/>
      <c r="M45" s="85"/>
      <c r="N45" s="85"/>
      <c r="O45" s="85"/>
      <c r="P45" s="85"/>
      <c r="Q45" s="85"/>
      <c r="R45" s="85"/>
      <c r="S45" s="85"/>
      <c r="T45" s="85"/>
      <c r="U45" s="85"/>
      <c r="V45" s="85"/>
      <c r="W45" s="85"/>
      <c r="X45" s="85"/>
      <c r="Y45" s="85"/>
      <c r="Z45" s="85"/>
    </row>
    <row r="46" spans="1:26">
      <c r="A46" s="107" t="s">
        <v>108</v>
      </c>
      <c r="B46" s="10"/>
      <c r="C46" s="225"/>
      <c r="D46" s="224"/>
      <c r="E46" s="313"/>
      <c r="F46" s="313"/>
      <c r="G46" s="226"/>
      <c r="H46" s="226"/>
      <c r="I46" s="226"/>
      <c r="J46" s="91"/>
      <c r="K46" s="227"/>
      <c r="L46" s="227"/>
      <c r="M46" s="227"/>
      <c r="N46" s="227"/>
      <c r="O46" s="227"/>
      <c r="P46" s="227"/>
      <c r="Q46" s="227"/>
      <c r="R46" s="227"/>
      <c r="S46" s="227"/>
      <c r="T46" s="227"/>
      <c r="U46" s="227"/>
      <c r="V46" s="227"/>
      <c r="W46" s="227"/>
      <c r="X46" s="227"/>
      <c r="Y46" s="227"/>
      <c r="Z46" s="227"/>
    </row>
    <row r="47" spans="1:26">
      <c r="A47" s="107" t="s">
        <v>229</v>
      </c>
      <c r="B47" s="10"/>
      <c r="C47" s="31"/>
      <c r="D47" s="72"/>
      <c r="E47" s="312"/>
      <c r="F47" s="312"/>
      <c r="G47" s="84"/>
      <c r="H47" s="84"/>
      <c r="I47" s="84"/>
      <c r="J47" s="91"/>
      <c r="K47" s="85"/>
      <c r="L47" s="85"/>
      <c r="M47" s="85"/>
      <c r="N47" s="85"/>
      <c r="O47" s="85"/>
      <c r="P47" s="85"/>
      <c r="Q47" s="85"/>
      <c r="R47" s="85"/>
      <c r="S47" s="85"/>
      <c r="T47" s="85"/>
      <c r="U47" s="85"/>
      <c r="V47" s="85"/>
      <c r="W47" s="85"/>
      <c r="X47" s="85"/>
      <c r="Y47" s="85"/>
      <c r="Z47" s="85"/>
    </row>
    <row r="48" spans="1:26">
      <c r="A48" s="202" t="s">
        <v>230</v>
      </c>
      <c r="B48" s="10"/>
      <c r="C48" s="31"/>
      <c r="D48" s="72"/>
      <c r="E48" s="312"/>
      <c r="F48" s="312"/>
      <c r="G48" s="84"/>
      <c r="H48" s="84"/>
      <c r="I48" s="84"/>
      <c r="J48" s="91"/>
      <c r="K48" s="85"/>
      <c r="L48" s="85"/>
      <c r="M48" s="85"/>
      <c r="N48" s="85"/>
      <c r="O48" s="85"/>
      <c r="P48" s="85"/>
      <c r="Q48" s="85"/>
      <c r="R48" s="85"/>
      <c r="S48" s="85"/>
      <c r="T48" s="85"/>
      <c r="U48" s="85"/>
      <c r="V48" s="85"/>
      <c r="W48" s="85"/>
      <c r="X48" s="85"/>
      <c r="Y48" s="85"/>
      <c r="Z48" s="85"/>
    </row>
    <row r="49" spans="1:26">
      <c r="A49" s="246"/>
      <c r="B49" s="34"/>
      <c r="C49" s="34"/>
      <c r="D49" s="68"/>
      <c r="E49" s="74"/>
      <c r="F49" s="74"/>
      <c r="G49" s="74"/>
      <c r="H49" s="74"/>
      <c r="I49" s="74"/>
      <c r="J49" s="74"/>
      <c r="K49" s="75"/>
      <c r="L49" s="75"/>
      <c r="M49" s="75"/>
      <c r="N49" s="75"/>
      <c r="O49" s="75"/>
      <c r="P49" s="75"/>
      <c r="Q49" s="75"/>
      <c r="R49" s="75"/>
      <c r="S49" s="75"/>
      <c r="T49" s="75"/>
      <c r="U49" s="75"/>
      <c r="V49" s="75"/>
      <c r="W49" s="75"/>
      <c r="X49" s="75"/>
      <c r="Y49" s="75"/>
      <c r="Z49" s="258"/>
    </row>
    <row r="50" spans="1:26">
      <c r="A50" s="107"/>
      <c r="B50" s="21" t="s">
        <v>267</v>
      </c>
      <c r="D50" s="21"/>
      <c r="E50" s="81"/>
      <c r="F50" s="81"/>
      <c r="G50" s="81"/>
      <c r="H50" s="81"/>
      <c r="I50" s="81"/>
      <c r="J50" s="81"/>
      <c r="K50" s="78"/>
      <c r="L50" s="78"/>
      <c r="M50" s="78"/>
      <c r="N50" s="78"/>
      <c r="O50" s="78"/>
      <c r="P50" s="78"/>
      <c r="Q50" s="78"/>
      <c r="R50" s="78"/>
      <c r="S50" s="78"/>
      <c r="T50" s="78"/>
      <c r="U50" s="78"/>
      <c r="V50" s="78"/>
      <c r="W50" s="78"/>
      <c r="X50" s="78"/>
      <c r="Y50" s="78"/>
      <c r="Z50" s="79"/>
    </row>
    <row r="51" spans="1:26">
      <c r="A51" s="107"/>
      <c r="B51" s="15" t="s">
        <v>32</v>
      </c>
      <c r="D51" s="62" t="s">
        <v>94</v>
      </c>
      <c r="E51" s="49" t="s">
        <v>15</v>
      </c>
      <c r="F51" s="49" t="s">
        <v>16</v>
      </c>
      <c r="G51" s="49" t="s">
        <v>18</v>
      </c>
      <c r="H51" s="49" t="s">
        <v>19</v>
      </c>
      <c r="I51" s="49" t="s">
        <v>22</v>
      </c>
      <c r="J51" s="49" t="s">
        <v>23</v>
      </c>
      <c r="K51" s="49" t="s">
        <v>25</v>
      </c>
      <c r="L51" s="49" t="s">
        <v>26</v>
      </c>
      <c r="M51" s="49" t="s">
        <v>27</v>
      </c>
      <c r="N51" s="49" t="s">
        <v>28</v>
      </c>
      <c r="O51" s="254" t="s">
        <v>362</v>
      </c>
      <c r="P51" s="254" t="s">
        <v>363</v>
      </c>
      <c r="Q51" s="254" t="s">
        <v>364</v>
      </c>
      <c r="R51" s="254" t="s">
        <v>365</v>
      </c>
      <c r="S51" s="254" t="s">
        <v>366</v>
      </c>
      <c r="T51" s="254" t="s">
        <v>367</v>
      </c>
      <c r="U51" s="254" t="s">
        <v>368</v>
      </c>
      <c r="V51" s="254" t="s">
        <v>369</v>
      </c>
      <c r="W51" s="254" t="s">
        <v>370</v>
      </c>
      <c r="X51" s="254" t="s">
        <v>371</v>
      </c>
      <c r="Y51" s="254" t="s">
        <v>372</v>
      </c>
      <c r="Z51" s="254" t="s">
        <v>373</v>
      </c>
    </row>
    <row r="52" spans="1:26">
      <c r="A52" s="107" t="s">
        <v>336</v>
      </c>
      <c r="B52" s="273" t="str">
        <f>CRAT!B67</f>
        <v>Big Horn</v>
      </c>
      <c r="C52" s="288"/>
      <c r="D52" s="285">
        <v>0</v>
      </c>
      <c r="E52" s="325">
        <v>0</v>
      </c>
      <c r="F52" s="325">
        <v>0</v>
      </c>
      <c r="G52" s="90">
        <v>0</v>
      </c>
      <c r="H52" s="90">
        <v>0</v>
      </c>
      <c r="I52" s="90">
        <v>0</v>
      </c>
      <c r="J52" s="90">
        <v>0</v>
      </c>
      <c r="K52" s="90">
        <v>0</v>
      </c>
      <c r="L52" s="90">
        <v>0</v>
      </c>
      <c r="M52" s="90">
        <v>0</v>
      </c>
      <c r="N52" s="90">
        <v>0</v>
      </c>
      <c r="O52" s="90">
        <v>0</v>
      </c>
      <c r="P52" s="90">
        <v>0</v>
      </c>
      <c r="Q52" s="90">
        <v>0</v>
      </c>
      <c r="R52" s="90">
        <v>0</v>
      </c>
      <c r="S52" s="90">
        <v>0</v>
      </c>
      <c r="T52" s="90">
        <v>0</v>
      </c>
      <c r="U52" s="90">
        <v>0</v>
      </c>
      <c r="V52" s="90">
        <v>0</v>
      </c>
      <c r="W52" s="90">
        <v>0</v>
      </c>
      <c r="X52" s="90">
        <v>0</v>
      </c>
      <c r="Y52" s="90">
        <v>0</v>
      </c>
      <c r="Z52" s="90">
        <v>0</v>
      </c>
    </row>
    <row r="53" spans="1:26">
      <c r="A53" s="107" t="s">
        <v>337</v>
      </c>
      <c r="B53" s="273" t="s">
        <v>413</v>
      </c>
      <c r="C53" s="288"/>
      <c r="D53" s="285">
        <v>0</v>
      </c>
      <c r="E53" s="325">
        <v>0</v>
      </c>
      <c r="F53" s="325">
        <v>0</v>
      </c>
      <c r="G53" s="90">
        <v>0</v>
      </c>
      <c r="H53" s="90">
        <v>0</v>
      </c>
      <c r="I53" s="90">
        <v>0</v>
      </c>
      <c r="J53" s="90">
        <v>0</v>
      </c>
      <c r="K53" s="90">
        <v>0</v>
      </c>
      <c r="L53" s="90">
        <v>0</v>
      </c>
      <c r="M53" s="90">
        <v>0</v>
      </c>
      <c r="N53" s="90">
        <v>0</v>
      </c>
      <c r="O53" s="90">
        <v>0</v>
      </c>
      <c r="P53" s="90">
        <v>0</v>
      </c>
      <c r="Q53" s="90">
        <v>0</v>
      </c>
      <c r="R53" s="90">
        <v>0</v>
      </c>
      <c r="S53" s="90">
        <v>0</v>
      </c>
      <c r="T53" s="90">
        <v>0</v>
      </c>
      <c r="U53" s="90">
        <v>0</v>
      </c>
      <c r="V53" s="90">
        <v>0</v>
      </c>
      <c r="W53" s="90">
        <v>0</v>
      </c>
      <c r="X53" s="90">
        <v>0</v>
      </c>
      <c r="Y53" s="90">
        <v>0</v>
      </c>
      <c r="Z53" s="90">
        <v>0</v>
      </c>
    </row>
    <row r="54" spans="1:26">
      <c r="A54" s="107" t="s">
        <v>338</v>
      </c>
      <c r="B54" s="273" t="str">
        <f>CRAT!B69</f>
        <v>Index+ Renewable PPA - Solar</v>
      </c>
      <c r="C54" s="288"/>
      <c r="D54" s="285">
        <v>0</v>
      </c>
      <c r="E54" s="325">
        <v>0</v>
      </c>
      <c r="F54" s="325">
        <v>0</v>
      </c>
      <c r="G54" s="90">
        <v>0</v>
      </c>
      <c r="H54" s="90">
        <v>0</v>
      </c>
      <c r="I54" s="90">
        <v>0</v>
      </c>
      <c r="J54" s="90">
        <v>0</v>
      </c>
      <c r="K54" s="90">
        <v>0</v>
      </c>
      <c r="L54" s="90">
        <v>0</v>
      </c>
      <c r="M54" s="90">
        <v>0</v>
      </c>
      <c r="N54" s="90">
        <v>0</v>
      </c>
      <c r="O54" s="90">
        <v>0</v>
      </c>
      <c r="P54" s="90">
        <v>0</v>
      </c>
      <c r="Q54" s="90">
        <v>0</v>
      </c>
      <c r="R54" s="90">
        <v>0</v>
      </c>
      <c r="S54" s="90">
        <v>0</v>
      </c>
      <c r="T54" s="90">
        <v>0</v>
      </c>
      <c r="U54" s="90">
        <v>0</v>
      </c>
      <c r="V54" s="90">
        <v>0</v>
      </c>
      <c r="W54" s="90">
        <v>0</v>
      </c>
      <c r="X54" s="90">
        <v>0</v>
      </c>
      <c r="Y54" s="90">
        <v>0</v>
      </c>
      <c r="Z54" s="90">
        <v>0</v>
      </c>
    </row>
    <row r="55" spans="1:26">
      <c r="A55" s="107" t="s">
        <v>340</v>
      </c>
      <c r="B55" s="273" t="str">
        <f>CRAT!B70</f>
        <v>Index+ Renewable PPA - Wind</v>
      </c>
      <c r="C55" s="288"/>
      <c r="D55" s="285">
        <v>0</v>
      </c>
      <c r="E55" s="325">
        <v>0</v>
      </c>
      <c r="F55" s="325">
        <v>0</v>
      </c>
      <c r="G55" s="90">
        <v>0</v>
      </c>
      <c r="H55" s="90">
        <v>0</v>
      </c>
      <c r="I55" s="90">
        <v>0</v>
      </c>
      <c r="J55" s="90">
        <v>0</v>
      </c>
      <c r="K55" s="90">
        <v>0</v>
      </c>
      <c r="L55" s="90">
        <v>0</v>
      </c>
      <c r="M55" s="90">
        <v>0</v>
      </c>
      <c r="N55" s="90">
        <v>0</v>
      </c>
      <c r="O55" s="90">
        <v>0</v>
      </c>
      <c r="P55" s="90">
        <v>0</v>
      </c>
      <c r="Q55" s="90">
        <v>0</v>
      </c>
      <c r="R55" s="90">
        <v>0</v>
      </c>
      <c r="S55" s="90">
        <v>0</v>
      </c>
      <c r="T55" s="90">
        <v>0</v>
      </c>
      <c r="U55" s="90">
        <v>0</v>
      </c>
      <c r="V55" s="90">
        <v>0</v>
      </c>
      <c r="W55" s="90">
        <v>0</v>
      </c>
      <c r="X55" s="90">
        <v>0</v>
      </c>
      <c r="Y55" s="90">
        <v>0</v>
      </c>
      <c r="Z55" s="90">
        <v>0</v>
      </c>
    </row>
    <row r="56" spans="1:26">
      <c r="A56" s="107" t="s">
        <v>341</v>
      </c>
      <c r="B56" s="273"/>
      <c r="C56" s="288"/>
      <c r="D56" s="285"/>
      <c r="E56" s="325"/>
      <c r="F56" s="325"/>
      <c r="G56" s="90"/>
      <c r="H56" s="90"/>
      <c r="I56" s="90"/>
      <c r="J56" s="90"/>
      <c r="K56" s="90"/>
      <c r="L56" s="90"/>
      <c r="M56" s="90"/>
      <c r="N56" s="90"/>
      <c r="O56" s="90"/>
      <c r="P56" s="90"/>
      <c r="Q56" s="90"/>
      <c r="R56" s="90"/>
      <c r="S56" s="90"/>
      <c r="T56" s="90"/>
      <c r="U56" s="90"/>
      <c r="V56" s="90"/>
      <c r="W56" s="90"/>
      <c r="X56" s="90"/>
      <c r="Y56" s="90"/>
      <c r="Z56" s="90"/>
    </row>
    <row r="57" spans="1:26">
      <c r="A57" s="107" t="s">
        <v>339</v>
      </c>
      <c r="B57" s="273"/>
      <c r="C57" s="288"/>
      <c r="D57" s="285"/>
      <c r="E57" s="325"/>
      <c r="F57" s="325"/>
      <c r="G57" s="90"/>
      <c r="H57" s="90"/>
      <c r="I57" s="90"/>
      <c r="J57" s="90"/>
      <c r="K57" s="90"/>
      <c r="L57" s="90"/>
      <c r="M57" s="90"/>
      <c r="N57" s="90"/>
      <c r="O57" s="90"/>
      <c r="P57" s="90"/>
      <c r="Q57" s="90"/>
      <c r="R57" s="90"/>
      <c r="S57" s="90"/>
      <c r="T57" s="90"/>
      <c r="U57" s="90"/>
      <c r="V57" s="90"/>
      <c r="W57" s="90"/>
      <c r="X57" s="90"/>
      <c r="Y57" s="90"/>
      <c r="Z57" s="90"/>
    </row>
    <row r="58" spans="1:26">
      <c r="A58" s="107" t="s">
        <v>390</v>
      </c>
      <c r="B58" s="281"/>
      <c r="C58" s="289"/>
      <c r="D58" s="285"/>
      <c r="E58" s="325"/>
      <c r="F58" s="325"/>
      <c r="G58" s="90"/>
      <c r="H58" s="90"/>
      <c r="I58" s="90"/>
      <c r="J58" s="90"/>
      <c r="K58" s="90"/>
      <c r="L58" s="90"/>
      <c r="M58" s="90"/>
      <c r="N58" s="90"/>
      <c r="O58" s="90"/>
      <c r="P58" s="90"/>
      <c r="Q58" s="90"/>
      <c r="R58" s="90"/>
      <c r="S58" s="90"/>
      <c r="T58" s="90"/>
      <c r="U58" s="90"/>
      <c r="V58" s="90"/>
      <c r="W58" s="90"/>
      <c r="X58" s="90"/>
      <c r="Y58" s="90"/>
      <c r="Z58" s="90"/>
    </row>
    <row r="59" spans="1:26">
      <c r="A59" s="107" t="s">
        <v>391</v>
      </c>
      <c r="B59" s="281"/>
      <c r="C59" s="289"/>
      <c r="D59" s="285"/>
      <c r="E59" s="325"/>
      <c r="F59" s="325"/>
      <c r="G59" s="90"/>
      <c r="H59" s="90"/>
      <c r="I59" s="90"/>
      <c r="J59" s="90"/>
      <c r="K59" s="90"/>
      <c r="L59" s="90"/>
      <c r="M59" s="90"/>
      <c r="N59" s="90"/>
      <c r="O59" s="90"/>
      <c r="P59" s="90"/>
      <c r="Q59" s="90"/>
      <c r="R59" s="90"/>
      <c r="S59" s="90"/>
      <c r="T59" s="90"/>
      <c r="U59" s="90"/>
      <c r="V59" s="90"/>
      <c r="W59" s="90"/>
      <c r="X59" s="90"/>
      <c r="Y59" s="90"/>
      <c r="Z59" s="90"/>
    </row>
    <row r="60" spans="1:26">
      <c r="A60" s="107" t="s">
        <v>392</v>
      </c>
      <c r="B60" s="281"/>
      <c r="C60" s="289"/>
      <c r="D60" s="285"/>
      <c r="E60" s="325"/>
      <c r="F60" s="325"/>
      <c r="G60" s="90"/>
      <c r="H60" s="90"/>
      <c r="I60" s="90"/>
      <c r="J60" s="90"/>
      <c r="K60" s="90"/>
      <c r="L60" s="90"/>
      <c r="M60" s="90"/>
      <c r="N60" s="90"/>
      <c r="O60" s="90"/>
      <c r="P60" s="90"/>
      <c r="Q60" s="90"/>
      <c r="R60" s="90"/>
      <c r="S60" s="90"/>
      <c r="T60" s="90"/>
      <c r="U60" s="90"/>
      <c r="V60" s="90"/>
      <c r="W60" s="90"/>
      <c r="X60" s="90"/>
      <c r="Y60" s="90"/>
      <c r="Z60" s="90"/>
    </row>
    <row r="61" spans="1:26">
      <c r="A61" s="107" t="s">
        <v>393</v>
      </c>
      <c r="B61" s="281"/>
      <c r="C61" s="289"/>
      <c r="D61" s="285"/>
      <c r="E61" s="325"/>
      <c r="F61" s="325"/>
      <c r="G61" s="90"/>
      <c r="H61" s="90"/>
      <c r="I61" s="90"/>
      <c r="J61" s="90"/>
      <c r="K61" s="90"/>
      <c r="L61" s="90"/>
      <c r="M61" s="90"/>
      <c r="N61" s="90"/>
      <c r="O61" s="90"/>
      <c r="P61" s="90"/>
      <c r="Q61" s="90"/>
      <c r="R61" s="90"/>
      <c r="S61" s="90"/>
      <c r="T61" s="90"/>
      <c r="U61" s="90"/>
      <c r="V61" s="90"/>
      <c r="W61" s="90"/>
      <c r="X61" s="90"/>
      <c r="Y61" s="90"/>
      <c r="Z61" s="90"/>
    </row>
    <row r="62" spans="1:26">
      <c r="A62" s="107" t="s">
        <v>394</v>
      </c>
      <c r="B62" s="281"/>
      <c r="C62" s="289"/>
      <c r="D62" s="285"/>
      <c r="E62" s="325"/>
      <c r="F62" s="325"/>
      <c r="G62" s="90"/>
      <c r="H62" s="90"/>
      <c r="I62" s="90"/>
      <c r="J62" s="90"/>
      <c r="K62" s="90"/>
      <c r="L62" s="90"/>
      <c r="M62" s="90"/>
      <c r="N62" s="90"/>
      <c r="O62" s="90"/>
      <c r="P62" s="90"/>
      <c r="Q62" s="90"/>
      <c r="R62" s="90"/>
      <c r="S62" s="90"/>
      <c r="T62" s="90"/>
      <c r="U62" s="90"/>
      <c r="V62" s="90"/>
      <c r="W62" s="90"/>
      <c r="X62" s="90"/>
      <c r="Y62" s="90"/>
      <c r="Z62" s="90"/>
    </row>
    <row r="63" spans="1:26">
      <c r="A63" s="107" t="s">
        <v>395</v>
      </c>
      <c r="B63" s="273"/>
      <c r="C63" s="288"/>
      <c r="D63" s="285"/>
      <c r="E63" s="325"/>
      <c r="F63" s="325"/>
      <c r="G63" s="90"/>
      <c r="H63" s="90"/>
      <c r="I63" s="90"/>
      <c r="J63" s="90"/>
      <c r="K63" s="90"/>
      <c r="L63" s="90"/>
      <c r="M63" s="90"/>
      <c r="N63" s="90"/>
      <c r="O63" s="90"/>
      <c r="P63" s="90"/>
      <c r="Q63" s="90"/>
      <c r="R63" s="90"/>
      <c r="S63" s="90"/>
      <c r="T63" s="90"/>
      <c r="U63" s="90"/>
      <c r="V63" s="90"/>
      <c r="W63" s="90"/>
      <c r="X63" s="90"/>
      <c r="Y63" s="90"/>
      <c r="Z63" s="90"/>
    </row>
    <row r="64" spans="1:26">
      <c r="A64" s="107"/>
      <c r="B64" s="145"/>
      <c r="C64" s="146"/>
      <c r="D64" s="147"/>
      <c r="E64" s="148"/>
      <c r="F64" s="148"/>
      <c r="G64" s="148"/>
      <c r="H64" s="148"/>
      <c r="I64" s="148"/>
      <c r="J64" s="290"/>
      <c r="K64" s="260"/>
      <c r="L64" s="144"/>
      <c r="M64" s="144"/>
      <c r="N64" s="144"/>
      <c r="O64" s="144"/>
      <c r="P64" s="144"/>
      <c r="Q64" s="144"/>
      <c r="R64" s="144"/>
      <c r="S64" s="144"/>
      <c r="T64" s="144"/>
      <c r="U64" s="144"/>
      <c r="V64" s="144"/>
      <c r="W64" s="144"/>
      <c r="X64" s="144"/>
      <c r="Y64" s="144"/>
      <c r="Z64" s="144"/>
    </row>
    <row r="65" spans="1:26">
      <c r="A65" s="107">
        <v>2</v>
      </c>
      <c r="B65" s="164" t="s">
        <v>396</v>
      </c>
      <c r="C65" s="165"/>
      <c r="D65" s="166"/>
      <c r="E65" s="331">
        <f>SUM(E35:E48,E52:E63)</f>
        <v>0</v>
      </c>
      <c r="F65" s="331">
        <f t="shared" ref="F65:Z65" si="2">SUM(F35:F48,F52:F63)</f>
        <v>0</v>
      </c>
      <c r="G65" s="55">
        <f t="shared" si="2"/>
        <v>0</v>
      </c>
      <c r="H65" s="55">
        <f t="shared" si="2"/>
        <v>0</v>
      </c>
      <c r="I65" s="55">
        <f t="shared" si="2"/>
        <v>0</v>
      </c>
      <c r="J65" s="55">
        <f t="shared" si="2"/>
        <v>0</v>
      </c>
      <c r="K65" s="55">
        <f t="shared" si="2"/>
        <v>0</v>
      </c>
      <c r="L65" s="55">
        <f t="shared" si="2"/>
        <v>0</v>
      </c>
      <c r="M65" s="55">
        <f t="shared" si="2"/>
        <v>0</v>
      </c>
      <c r="N65" s="55">
        <f t="shared" si="2"/>
        <v>0</v>
      </c>
      <c r="O65" s="55">
        <f t="shared" si="2"/>
        <v>0</v>
      </c>
      <c r="P65" s="55">
        <f t="shared" si="2"/>
        <v>0</v>
      </c>
      <c r="Q65" s="55">
        <f t="shared" si="2"/>
        <v>0</v>
      </c>
      <c r="R65" s="55">
        <f t="shared" si="2"/>
        <v>0</v>
      </c>
      <c r="S65" s="55">
        <f t="shared" si="2"/>
        <v>0</v>
      </c>
      <c r="T65" s="55">
        <f t="shared" si="2"/>
        <v>0</v>
      </c>
      <c r="U65" s="55">
        <f t="shared" si="2"/>
        <v>0</v>
      </c>
      <c r="V65" s="55">
        <f t="shared" si="2"/>
        <v>0</v>
      </c>
      <c r="W65" s="55">
        <f t="shared" si="2"/>
        <v>0</v>
      </c>
      <c r="X65" s="55">
        <f t="shared" si="2"/>
        <v>0</v>
      </c>
      <c r="Y65" s="55">
        <f t="shared" si="2"/>
        <v>0</v>
      </c>
      <c r="Z65" s="55">
        <f t="shared" si="2"/>
        <v>0</v>
      </c>
    </row>
    <row r="66" spans="1:26">
      <c r="A66" s="107"/>
      <c r="B66" s="152"/>
      <c r="C66" s="153"/>
      <c r="D66" s="160"/>
      <c r="E66" s="161"/>
      <c r="F66" s="161"/>
      <c r="G66" s="161"/>
      <c r="H66" s="161"/>
      <c r="I66" s="161"/>
      <c r="J66" s="161"/>
      <c r="K66" s="161"/>
      <c r="L66" s="161"/>
      <c r="M66" s="161"/>
      <c r="N66" s="154"/>
      <c r="O66" s="154"/>
      <c r="P66" s="154"/>
      <c r="Q66" s="154"/>
      <c r="R66" s="154"/>
      <c r="S66" s="154"/>
      <c r="T66" s="154"/>
      <c r="U66" s="154"/>
      <c r="V66" s="154"/>
      <c r="W66" s="154"/>
      <c r="X66" s="154"/>
      <c r="Y66" s="154"/>
      <c r="Z66" s="154"/>
    </row>
    <row r="67" spans="1:26" ht="15" customHeight="1">
      <c r="A67" s="107">
        <v>3</v>
      </c>
      <c r="B67" s="156" t="s">
        <v>112</v>
      </c>
      <c r="C67" s="157"/>
      <c r="D67" s="158"/>
      <c r="E67" s="338">
        <f>E31+E65</f>
        <v>59737.731560814056</v>
      </c>
      <c r="F67" s="338">
        <f t="shared" ref="F67:Z67" si="3">F31+F65</f>
        <v>147168.30525766901</v>
      </c>
      <c r="G67" s="159">
        <f t="shared" si="3"/>
        <v>124884.444739</v>
      </c>
      <c r="H67" s="159">
        <f t="shared" si="3"/>
        <v>121676.93183399999</v>
      </c>
      <c r="I67" s="159">
        <f t="shared" si="3"/>
        <v>113493.011054</v>
      </c>
      <c r="J67" s="159">
        <f t="shared" si="3"/>
        <v>121653.13605</v>
      </c>
      <c r="K67" s="159">
        <f t="shared" si="3"/>
        <v>115103.85021699998</v>
      </c>
      <c r="L67" s="159">
        <f t="shared" si="3"/>
        <v>116285.38324099999</v>
      </c>
      <c r="M67" s="159">
        <f t="shared" si="3"/>
        <v>113954.57141800001</v>
      </c>
      <c r="N67" s="159">
        <f t="shared" si="3"/>
        <v>114204.33256099999</v>
      </c>
      <c r="O67" s="159">
        <f t="shared" si="3"/>
        <v>112394.54109499999</v>
      </c>
      <c r="P67" s="159">
        <f t="shared" si="3"/>
        <v>121394.04081999999</v>
      </c>
      <c r="Q67" s="159">
        <f t="shared" si="3"/>
        <v>110754.58353</v>
      </c>
      <c r="R67" s="159">
        <f t="shared" si="3"/>
        <v>111388.79051199999</v>
      </c>
      <c r="S67" s="159">
        <f t="shared" si="3"/>
        <v>114074.96276100002</v>
      </c>
      <c r="T67" s="159">
        <f t="shared" si="3"/>
        <v>109839.77858000001</v>
      </c>
      <c r="U67" s="159">
        <f t="shared" si="3"/>
        <v>109634.32395100003</v>
      </c>
      <c r="V67" s="159">
        <f t="shared" si="3"/>
        <v>113602.78136800001</v>
      </c>
      <c r="W67" s="159">
        <f t="shared" si="3"/>
        <v>82506.796845000004</v>
      </c>
      <c r="X67" s="159">
        <f t="shared" si="3"/>
        <v>4.0809800000000003</v>
      </c>
      <c r="Y67" s="159">
        <f t="shared" si="3"/>
        <v>0</v>
      </c>
      <c r="Z67" s="159">
        <f t="shared" si="3"/>
        <v>0</v>
      </c>
    </row>
    <row r="68" spans="1:26">
      <c r="A68" s="107"/>
      <c r="B68" s="21"/>
      <c r="C68" s="25"/>
      <c r="D68" s="21"/>
      <c r="E68" s="60"/>
      <c r="F68" s="60"/>
      <c r="G68" s="60"/>
      <c r="H68" s="60"/>
      <c r="I68" s="60"/>
      <c r="J68" s="60"/>
      <c r="K68" s="60"/>
      <c r="L68" s="60"/>
      <c r="M68" s="60"/>
      <c r="N68" s="60"/>
      <c r="O68" s="60"/>
      <c r="P68" s="60"/>
      <c r="Q68" s="60"/>
      <c r="R68" s="60"/>
    </row>
    <row r="69" spans="1:26" ht="15" customHeight="1">
      <c r="A69" s="107"/>
      <c r="B69" s="92"/>
      <c r="C69" s="93"/>
      <c r="D69" s="15"/>
      <c r="E69" s="60"/>
      <c r="F69" s="60"/>
      <c r="G69" s="60"/>
      <c r="H69" s="60"/>
      <c r="I69" s="60"/>
      <c r="J69" s="60"/>
      <c r="K69" s="60"/>
      <c r="L69" s="60"/>
      <c r="M69" s="60"/>
      <c r="N69" s="60"/>
      <c r="O69" s="60"/>
      <c r="P69" s="60"/>
      <c r="Q69" s="60"/>
      <c r="R69" s="60"/>
    </row>
    <row r="70" spans="1:26" ht="15" customHeight="1">
      <c r="A70" s="107"/>
      <c r="B70" s="204" t="s">
        <v>127</v>
      </c>
      <c r="D70" s="15"/>
      <c r="E70" s="15"/>
      <c r="F70" s="15"/>
      <c r="G70" s="69"/>
      <c r="H70" s="69"/>
      <c r="I70" s="69"/>
      <c r="J70" s="69"/>
      <c r="K70" s="69"/>
      <c r="L70" s="69"/>
      <c r="M70" s="69"/>
      <c r="N70" s="69"/>
      <c r="O70" s="61"/>
      <c r="P70" s="61"/>
      <c r="Q70" s="61"/>
      <c r="R70" s="61"/>
    </row>
    <row r="71" spans="1:26" ht="15" customHeight="1">
      <c r="A71" s="107"/>
      <c r="B71" s="21" t="s">
        <v>268</v>
      </c>
      <c r="C71" s="25"/>
      <c r="D71" s="15"/>
      <c r="E71" s="15"/>
      <c r="F71" s="15"/>
      <c r="G71" s="69"/>
      <c r="H71" s="69"/>
      <c r="I71" s="69"/>
      <c r="J71" s="69"/>
      <c r="K71" s="69"/>
      <c r="L71" s="69"/>
      <c r="M71" s="69"/>
      <c r="N71" s="69"/>
      <c r="O71" s="61"/>
      <c r="P71" s="61"/>
      <c r="Q71" s="61"/>
      <c r="R71" s="61"/>
    </row>
    <row r="72" spans="1:26">
      <c r="A72" s="107"/>
      <c r="B72" s="15" t="s">
        <v>36</v>
      </c>
      <c r="C72" s="25"/>
      <c r="D72" s="62" t="s">
        <v>94</v>
      </c>
      <c r="E72" s="49" t="s">
        <v>15</v>
      </c>
      <c r="F72" s="49" t="s">
        <v>16</v>
      </c>
      <c r="G72" s="49" t="s">
        <v>18</v>
      </c>
      <c r="H72" s="49" t="s">
        <v>19</v>
      </c>
      <c r="I72" s="49" t="s">
        <v>22</v>
      </c>
      <c r="J72" s="49" t="s">
        <v>23</v>
      </c>
      <c r="K72" s="49" t="s">
        <v>25</v>
      </c>
      <c r="L72" s="49" t="s">
        <v>26</v>
      </c>
      <c r="M72" s="49" t="s">
        <v>27</v>
      </c>
      <c r="N72" s="49" t="s">
        <v>28</v>
      </c>
      <c r="O72" s="254" t="s">
        <v>362</v>
      </c>
      <c r="P72" s="254" t="s">
        <v>363</v>
      </c>
      <c r="Q72" s="254" t="s">
        <v>364</v>
      </c>
      <c r="R72" s="254" t="s">
        <v>365</v>
      </c>
      <c r="S72" s="254" t="s">
        <v>366</v>
      </c>
      <c r="T72" s="254" t="s">
        <v>367</v>
      </c>
      <c r="U72" s="254" t="s">
        <v>368</v>
      </c>
      <c r="V72" s="254" t="s">
        <v>369</v>
      </c>
      <c r="W72" s="254" t="s">
        <v>370</v>
      </c>
      <c r="X72" s="254" t="s">
        <v>371</v>
      </c>
      <c r="Y72" s="254" t="s">
        <v>372</v>
      </c>
      <c r="Z72" s="254" t="s">
        <v>373</v>
      </c>
    </row>
    <row r="73" spans="1:26">
      <c r="A73" s="107" t="s">
        <v>113</v>
      </c>
      <c r="B73" s="281" t="str">
        <f>CRAT!B87</f>
        <v>8hr Battery Storage</v>
      </c>
      <c r="C73" s="133"/>
      <c r="D73" s="285">
        <v>0</v>
      </c>
      <c r="E73" s="325">
        <v>0</v>
      </c>
      <c r="F73" s="325">
        <v>0</v>
      </c>
      <c r="G73" s="90">
        <v>0</v>
      </c>
      <c r="H73" s="90">
        <v>0</v>
      </c>
      <c r="I73" s="90">
        <v>0</v>
      </c>
      <c r="J73" s="90">
        <v>0</v>
      </c>
      <c r="K73" s="90">
        <v>0</v>
      </c>
      <c r="L73" s="90">
        <v>0</v>
      </c>
      <c r="M73" s="90">
        <v>0</v>
      </c>
      <c r="N73" s="90">
        <v>0</v>
      </c>
      <c r="O73" s="90">
        <v>0</v>
      </c>
      <c r="P73" s="90">
        <v>0</v>
      </c>
      <c r="Q73" s="90">
        <v>0</v>
      </c>
      <c r="R73" s="90">
        <v>0</v>
      </c>
      <c r="S73" s="90">
        <v>0</v>
      </c>
      <c r="T73" s="90">
        <v>0</v>
      </c>
      <c r="U73" s="90">
        <v>0</v>
      </c>
      <c r="V73" s="90">
        <v>0</v>
      </c>
      <c r="W73" s="90">
        <v>0</v>
      </c>
      <c r="X73" s="90">
        <v>0</v>
      </c>
      <c r="Y73" s="90">
        <v>0</v>
      </c>
      <c r="Z73" s="90">
        <v>0</v>
      </c>
    </row>
    <row r="74" spans="1:26">
      <c r="A74" s="107" t="s">
        <v>114</v>
      </c>
      <c r="B74" s="281"/>
      <c r="C74" s="133"/>
      <c r="D74" s="167"/>
      <c r="E74" s="312"/>
      <c r="F74" s="312"/>
      <c r="G74" s="84"/>
      <c r="H74" s="84"/>
      <c r="I74" s="84"/>
      <c r="J74" s="91"/>
      <c r="K74" s="85"/>
      <c r="L74" s="85"/>
      <c r="M74" s="85"/>
      <c r="N74" s="85"/>
      <c r="O74" s="85"/>
      <c r="P74" s="85"/>
      <c r="Q74" s="85"/>
      <c r="R74" s="85"/>
      <c r="S74" s="85"/>
      <c r="T74" s="85"/>
      <c r="U74" s="85"/>
      <c r="V74" s="85"/>
      <c r="W74" s="85"/>
      <c r="X74" s="85"/>
      <c r="Y74" s="85"/>
      <c r="Z74" s="85"/>
    </row>
    <row r="75" spans="1:26">
      <c r="A75" s="107" t="s">
        <v>115</v>
      </c>
      <c r="B75" s="39"/>
      <c r="C75" s="133"/>
      <c r="D75" s="167"/>
      <c r="E75" s="312"/>
      <c r="F75" s="312"/>
      <c r="G75" s="84"/>
      <c r="H75" s="84"/>
      <c r="I75" s="84"/>
      <c r="J75" s="91"/>
      <c r="K75" s="85"/>
      <c r="L75" s="85"/>
      <c r="M75" s="85"/>
      <c r="N75" s="85"/>
      <c r="O75" s="85"/>
      <c r="P75" s="85"/>
      <c r="Q75" s="85"/>
      <c r="R75" s="85"/>
      <c r="S75" s="85"/>
      <c r="T75" s="85"/>
      <c r="U75" s="85"/>
      <c r="V75" s="85"/>
      <c r="W75" s="85"/>
      <c r="X75" s="85"/>
      <c r="Y75" s="85"/>
      <c r="Z75" s="85"/>
    </row>
    <row r="76" spans="1:26">
      <c r="A76" s="107" t="s">
        <v>116</v>
      </c>
      <c r="B76" s="39"/>
      <c r="C76" s="133"/>
      <c r="D76" s="167"/>
      <c r="E76" s="312"/>
      <c r="F76" s="312"/>
      <c r="G76" s="84"/>
      <c r="H76" s="84"/>
      <c r="I76" s="84"/>
      <c r="J76" s="91"/>
      <c r="K76" s="85"/>
      <c r="L76" s="85"/>
      <c r="M76" s="85"/>
      <c r="N76" s="85"/>
      <c r="O76" s="85"/>
      <c r="P76" s="85"/>
      <c r="Q76" s="85"/>
      <c r="R76" s="85"/>
      <c r="S76" s="85"/>
      <c r="T76" s="85"/>
      <c r="U76" s="85"/>
      <c r="V76" s="85"/>
      <c r="W76" s="85"/>
      <c r="X76" s="85"/>
      <c r="Y76" s="85"/>
      <c r="Z76" s="85"/>
    </row>
    <row r="77" spans="1:26">
      <c r="A77" s="107" t="s">
        <v>117</v>
      </c>
      <c r="B77" s="39"/>
      <c r="C77" s="133"/>
      <c r="D77" s="167"/>
      <c r="E77" s="312"/>
      <c r="F77" s="312"/>
      <c r="G77" s="84"/>
      <c r="H77" s="84"/>
      <c r="I77" s="84"/>
      <c r="J77" s="91"/>
      <c r="K77" s="85"/>
      <c r="L77" s="85"/>
      <c r="M77" s="85"/>
      <c r="N77" s="85"/>
      <c r="O77" s="85"/>
      <c r="P77" s="85"/>
      <c r="Q77" s="85"/>
      <c r="R77" s="85"/>
      <c r="S77" s="85"/>
      <c r="T77" s="85"/>
      <c r="U77" s="85"/>
      <c r="V77" s="85"/>
      <c r="W77" s="85"/>
      <c r="X77" s="85"/>
      <c r="Y77" s="85"/>
      <c r="Z77" s="85"/>
    </row>
    <row r="78" spans="1:26">
      <c r="A78" s="107" t="s">
        <v>231</v>
      </c>
      <c r="B78" s="39"/>
      <c r="C78" s="133"/>
      <c r="D78" s="167"/>
      <c r="E78" s="312"/>
      <c r="F78" s="312"/>
      <c r="G78" s="84"/>
      <c r="H78" s="84"/>
      <c r="I78" s="84"/>
      <c r="J78" s="91"/>
      <c r="K78" s="85"/>
      <c r="L78" s="85"/>
      <c r="M78" s="85"/>
      <c r="N78" s="85"/>
      <c r="O78" s="85"/>
      <c r="P78" s="85"/>
      <c r="Q78" s="85"/>
      <c r="R78" s="85"/>
      <c r="S78" s="85"/>
      <c r="T78" s="85"/>
      <c r="U78" s="85"/>
      <c r="V78" s="85"/>
      <c r="W78" s="85"/>
      <c r="X78" s="85"/>
      <c r="Y78" s="85"/>
      <c r="Z78" s="85"/>
    </row>
    <row r="79" spans="1:26">
      <c r="A79" s="107" t="s">
        <v>232</v>
      </c>
      <c r="B79" s="39"/>
      <c r="C79" s="133"/>
      <c r="D79" s="167"/>
      <c r="E79" s="312"/>
      <c r="F79" s="312"/>
      <c r="G79" s="84"/>
      <c r="H79" s="84"/>
      <c r="I79" s="84"/>
      <c r="J79" s="91"/>
      <c r="K79" s="85"/>
      <c r="L79" s="85"/>
      <c r="M79" s="85"/>
      <c r="N79" s="85"/>
      <c r="O79" s="85"/>
      <c r="P79" s="85"/>
      <c r="Q79" s="85"/>
      <c r="R79" s="85"/>
      <c r="S79" s="85"/>
      <c r="T79" s="85"/>
      <c r="U79" s="85"/>
      <c r="V79" s="85"/>
      <c r="W79" s="85"/>
      <c r="X79" s="85"/>
      <c r="Y79" s="85"/>
      <c r="Z79" s="85"/>
    </row>
    <row r="80" spans="1:26">
      <c r="A80" s="107" t="s">
        <v>233</v>
      </c>
      <c r="B80" s="39"/>
      <c r="C80" s="133"/>
      <c r="D80" s="167"/>
      <c r="E80" s="312"/>
      <c r="F80" s="312"/>
      <c r="G80" s="84"/>
      <c r="H80" s="84"/>
      <c r="I80" s="84"/>
      <c r="J80" s="91"/>
      <c r="K80" s="85"/>
      <c r="L80" s="85"/>
      <c r="M80" s="85"/>
      <c r="N80" s="85"/>
      <c r="O80" s="85"/>
      <c r="P80" s="85"/>
      <c r="Q80" s="85"/>
      <c r="R80" s="85"/>
      <c r="S80" s="85"/>
      <c r="T80" s="85"/>
      <c r="U80" s="85"/>
      <c r="V80" s="85"/>
      <c r="W80" s="85"/>
      <c r="X80" s="85"/>
      <c r="Y80" s="85"/>
      <c r="Z80" s="85"/>
    </row>
    <row r="81" spans="1:26">
      <c r="A81" s="107" t="s">
        <v>234</v>
      </c>
      <c r="B81" s="39"/>
      <c r="C81" s="133"/>
      <c r="D81" s="167"/>
      <c r="E81" s="312"/>
      <c r="F81" s="312"/>
      <c r="G81" s="84"/>
      <c r="H81" s="84"/>
      <c r="I81" s="84"/>
      <c r="J81" s="91"/>
      <c r="K81" s="85"/>
      <c r="L81" s="85"/>
      <c r="M81" s="85"/>
      <c r="N81" s="85"/>
      <c r="O81" s="85"/>
      <c r="P81" s="85"/>
      <c r="Q81" s="85"/>
      <c r="R81" s="85"/>
      <c r="S81" s="85"/>
      <c r="T81" s="85"/>
      <c r="U81" s="85"/>
      <c r="V81" s="85"/>
      <c r="W81" s="85"/>
      <c r="X81" s="85"/>
      <c r="Y81" s="85"/>
      <c r="Z81" s="85"/>
    </row>
    <row r="82" spans="1:26">
      <c r="A82" s="107" t="s">
        <v>235</v>
      </c>
      <c r="B82" s="39"/>
      <c r="C82" s="133"/>
      <c r="D82" s="167"/>
      <c r="E82" s="312"/>
      <c r="F82" s="312"/>
      <c r="G82" s="84"/>
      <c r="H82" s="84"/>
      <c r="I82" s="84"/>
      <c r="J82" s="91"/>
      <c r="K82" s="85"/>
      <c r="L82" s="85"/>
      <c r="M82" s="85"/>
      <c r="N82" s="85"/>
      <c r="O82" s="85"/>
      <c r="P82" s="85"/>
      <c r="Q82" s="85"/>
      <c r="R82" s="85"/>
      <c r="S82" s="85"/>
      <c r="T82" s="85"/>
      <c r="U82" s="85"/>
      <c r="V82" s="85"/>
      <c r="W82" s="85"/>
      <c r="X82" s="85"/>
      <c r="Y82" s="85"/>
      <c r="Z82" s="85"/>
    </row>
    <row r="83" spans="1:26">
      <c r="A83" s="107" t="s">
        <v>236</v>
      </c>
      <c r="B83" s="39"/>
      <c r="C83" s="133"/>
      <c r="D83" s="167"/>
      <c r="E83" s="312"/>
      <c r="F83" s="312"/>
      <c r="G83" s="84"/>
      <c r="H83" s="84"/>
      <c r="I83" s="84"/>
      <c r="J83" s="91"/>
      <c r="K83" s="85"/>
      <c r="L83" s="85"/>
      <c r="M83" s="85"/>
      <c r="N83" s="85"/>
      <c r="O83" s="85"/>
      <c r="P83" s="85"/>
      <c r="Q83" s="85"/>
      <c r="R83" s="85"/>
      <c r="S83" s="85"/>
      <c r="T83" s="85"/>
      <c r="U83" s="85"/>
      <c r="V83" s="85"/>
      <c r="W83" s="85"/>
      <c r="X83" s="85"/>
      <c r="Y83" s="85"/>
      <c r="Z83" s="85"/>
    </row>
    <row r="84" spans="1:26">
      <c r="A84" s="107" t="s">
        <v>237</v>
      </c>
      <c r="B84" s="39"/>
      <c r="C84" s="133"/>
      <c r="D84" s="167"/>
      <c r="E84" s="312"/>
      <c r="F84" s="312"/>
      <c r="G84" s="84"/>
      <c r="H84" s="84"/>
      <c r="I84" s="84"/>
      <c r="J84" s="91"/>
      <c r="K84" s="85"/>
      <c r="L84" s="85"/>
      <c r="M84" s="85"/>
      <c r="N84" s="85"/>
      <c r="O84" s="85"/>
      <c r="P84" s="85"/>
      <c r="Q84" s="85"/>
      <c r="R84" s="85"/>
      <c r="S84" s="85"/>
      <c r="T84" s="85"/>
      <c r="U84" s="85"/>
      <c r="V84" s="85"/>
      <c r="W84" s="85"/>
      <c r="X84" s="85"/>
      <c r="Y84" s="85"/>
      <c r="Z84" s="85"/>
    </row>
    <row r="85" spans="1:26">
      <c r="A85" s="107" t="s">
        <v>238</v>
      </c>
      <c r="B85" s="39"/>
      <c r="C85" s="133"/>
      <c r="D85" s="167"/>
      <c r="E85" s="312"/>
      <c r="F85" s="312"/>
      <c r="G85" s="84"/>
      <c r="H85" s="84"/>
      <c r="I85" s="84"/>
      <c r="J85" s="91"/>
      <c r="K85" s="85"/>
      <c r="L85" s="85"/>
      <c r="M85" s="85"/>
      <c r="N85" s="85"/>
      <c r="O85" s="85"/>
      <c r="P85" s="85"/>
      <c r="Q85" s="85"/>
      <c r="R85" s="85"/>
      <c r="S85" s="85"/>
      <c r="T85" s="85"/>
      <c r="U85" s="85"/>
      <c r="V85" s="85"/>
      <c r="W85" s="85"/>
      <c r="X85" s="85"/>
      <c r="Y85" s="85"/>
      <c r="Z85" s="85"/>
    </row>
    <row r="86" spans="1:26">
      <c r="A86" s="202" t="s">
        <v>239</v>
      </c>
      <c r="B86" s="39"/>
      <c r="C86" s="133"/>
      <c r="D86" s="167"/>
      <c r="E86" s="312"/>
      <c r="F86" s="312"/>
      <c r="G86" s="84"/>
      <c r="H86" s="84"/>
      <c r="I86" s="84"/>
      <c r="J86" s="84"/>
      <c r="K86" s="85"/>
      <c r="L86" s="85"/>
      <c r="M86" s="85"/>
      <c r="N86" s="85"/>
      <c r="O86" s="85"/>
      <c r="P86" s="85"/>
      <c r="Q86" s="85"/>
      <c r="R86" s="85"/>
      <c r="S86" s="85"/>
      <c r="T86" s="85"/>
      <c r="U86" s="85"/>
      <c r="V86" s="85"/>
      <c r="W86" s="85"/>
      <c r="X86" s="85"/>
      <c r="Y86" s="85"/>
      <c r="Z86" s="85"/>
    </row>
    <row r="87" spans="1:26">
      <c r="A87" s="107">
        <v>4</v>
      </c>
      <c r="B87" s="36" t="s">
        <v>109</v>
      </c>
      <c r="C87" s="35"/>
      <c r="D87" s="134"/>
      <c r="E87" s="329">
        <f t="shared" ref="E87:M87" si="4">SUM(E73:E86)</f>
        <v>0</v>
      </c>
      <c r="F87" s="329">
        <f t="shared" si="4"/>
        <v>0</v>
      </c>
      <c r="G87" s="54">
        <f t="shared" si="4"/>
        <v>0</v>
      </c>
      <c r="H87" s="54">
        <f t="shared" si="4"/>
        <v>0</v>
      </c>
      <c r="I87" s="54">
        <f t="shared" si="4"/>
        <v>0</v>
      </c>
      <c r="J87" s="54">
        <f t="shared" si="4"/>
        <v>0</v>
      </c>
      <c r="K87" s="54">
        <f t="shared" si="4"/>
        <v>0</v>
      </c>
      <c r="L87" s="54">
        <f t="shared" si="4"/>
        <v>0</v>
      </c>
      <c r="M87" s="54">
        <f t="shared" si="4"/>
        <v>0</v>
      </c>
      <c r="N87" s="54">
        <f t="shared" ref="N87:Z87" si="5">SUM(N73:N86)</f>
        <v>0</v>
      </c>
      <c r="O87" s="54">
        <f t="shared" si="5"/>
        <v>0</v>
      </c>
      <c r="P87" s="54">
        <f t="shared" si="5"/>
        <v>0</v>
      </c>
      <c r="Q87" s="54">
        <f t="shared" si="5"/>
        <v>0</v>
      </c>
      <c r="R87" s="54">
        <f t="shared" si="5"/>
        <v>0</v>
      </c>
      <c r="S87" s="54">
        <f t="shared" si="5"/>
        <v>0</v>
      </c>
      <c r="T87" s="54">
        <f t="shared" si="5"/>
        <v>0</v>
      </c>
      <c r="U87" s="54">
        <f t="shared" si="5"/>
        <v>0</v>
      </c>
      <c r="V87" s="54">
        <f t="shared" si="5"/>
        <v>0</v>
      </c>
      <c r="W87" s="54">
        <f t="shared" si="5"/>
        <v>0</v>
      </c>
      <c r="X87" s="54">
        <f t="shared" si="5"/>
        <v>0</v>
      </c>
      <c r="Y87" s="54">
        <f t="shared" si="5"/>
        <v>0</v>
      </c>
      <c r="Z87" s="54">
        <f t="shared" si="5"/>
        <v>0</v>
      </c>
    </row>
    <row r="88" spans="1:26">
      <c r="A88" s="107"/>
      <c r="C88" s="25"/>
      <c r="D88" s="118"/>
      <c r="E88" s="122"/>
      <c r="F88" s="122"/>
      <c r="G88" s="122"/>
      <c r="H88" s="122"/>
      <c r="I88" s="122"/>
      <c r="J88" s="122"/>
      <c r="K88" s="123"/>
      <c r="L88" s="123"/>
      <c r="M88" s="123"/>
      <c r="N88" s="123"/>
      <c r="O88" s="123"/>
      <c r="P88" s="123"/>
      <c r="Q88" s="123"/>
      <c r="R88" s="123"/>
      <c r="S88" s="123"/>
      <c r="T88" s="123"/>
      <c r="U88" s="123"/>
      <c r="V88" s="123"/>
      <c r="W88" s="123"/>
      <c r="X88" s="123"/>
      <c r="Y88" s="123"/>
      <c r="Z88" s="277"/>
    </row>
    <row r="89" spans="1:26">
      <c r="A89" s="107"/>
      <c r="B89" s="21" t="s">
        <v>269</v>
      </c>
      <c r="D89" s="15"/>
      <c r="E89" s="81"/>
      <c r="F89" s="81"/>
      <c r="G89" s="81"/>
      <c r="H89" s="81"/>
      <c r="I89" s="81"/>
      <c r="J89" s="81"/>
      <c r="K89" s="78"/>
      <c r="L89" s="78"/>
      <c r="M89" s="78"/>
      <c r="N89" s="78"/>
      <c r="O89" s="78"/>
      <c r="P89" s="78"/>
      <c r="Q89" s="78"/>
      <c r="R89" s="78"/>
      <c r="S89" s="78"/>
      <c r="T89" s="78"/>
      <c r="U89" s="78"/>
      <c r="V89" s="78"/>
      <c r="W89" s="78"/>
      <c r="X89" s="78"/>
      <c r="Y89" s="78"/>
      <c r="Z89" s="79"/>
    </row>
    <row r="90" spans="1:26">
      <c r="A90" s="107"/>
      <c r="B90" s="15" t="s">
        <v>36</v>
      </c>
      <c r="D90" s="62" t="s">
        <v>94</v>
      </c>
      <c r="E90" s="49" t="s">
        <v>15</v>
      </c>
      <c r="F90" s="49" t="s">
        <v>16</v>
      </c>
      <c r="G90" s="49" t="s">
        <v>18</v>
      </c>
      <c r="H90" s="49" t="s">
        <v>19</v>
      </c>
      <c r="I90" s="49" t="s">
        <v>22</v>
      </c>
      <c r="J90" s="49" t="s">
        <v>23</v>
      </c>
      <c r="K90" s="49" t="s">
        <v>25</v>
      </c>
      <c r="L90" s="49" t="s">
        <v>26</v>
      </c>
      <c r="M90" s="49" t="s">
        <v>27</v>
      </c>
      <c r="N90" s="49" t="s">
        <v>28</v>
      </c>
      <c r="O90" s="254" t="s">
        <v>362</v>
      </c>
      <c r="P90" s="254" t="s">
        <v>363</v>
      </c>
      <c r="Q90" s="254" t="s">
        <v>364</v>
      </c>
      <c r="R90" s="254" t="s">
        <v>365</v>
      </c>
      <c r="S90" s="254" t="s">
        <v>366</v>
      </c>
      <c r="T90" s="254" t="s">
        <v>367</v>
      </c>
      <c r="U90" s="254" t="s">
        <v>368</v>
      </c>
      <c r="V90" s="254" t="s">
        <v>369</v>
      </c>
      <c r="W90" s="254" t="s">
        <v>370</v>
      </c>
      <c r="X90" s="254" t="s">
        <v>371</v>
      </c>
      <c r="Y90" s="254" t="s">
        <v>372</v>
      </c>
      <c r="Z90" s="254" t="s">
        <v>373</v>
      </c>
    </row>
    <row r="91" spans="1:26">
      <c r="A91" s="107" t="s">
        <v>118</v>
      </c>
      <c r="B91" s="291" t="str">
        <f>CRAT!B105</f>
        <v>Solar Resources</v>
      </c>
      <c r="C91" s="31"/>
      <c r="D91" s="285">
        <v>0</v>
      </c>
      <c r="E91" s="356">
        <v>0</v>
      </c>
      <c r="F91" s="356">
        <v>0</v>
      </c>
      <c r="G91" s="287">
        <v>0</v>
      </c>
      <c r="H91" s="287">
        <v>0</v>
      </c>
      <c r="I91" s="287">
        <v>0</v>
      </c>
      <c r="J91" s="287">
        <v>0</v>
      </c>
      <c r="K91" s="287">
        <v>0</v>
      </c>
      <c r="L91" s="287">
        <v>0</v>
      </c>
      <c r="M91" s="287">
        <v>0</v>
      </c>
      <c r="N91" s="287">
        <v>0</v>
      </c>
      <c r="O91" s="287">
        <v>0</v>
      </c>
      <c r="P91" s="287">
        <v>0</v>
      </c>
      <c r="Q91" s="287">
        <v>0</v>
      </c>
      <c r="R91" s="287">
        <v>0</v>
      </c>
      <c r="S91" s="287">
        <v>0</v>
      </c>
      <c r="T91" s="287">
        <v>0</v>
      </c>
      <c r="U91" s="287">
        <v>0</v>
      </c>
      <c r="V91" s="287">
        <v>0</v>
      </c>
      <c r="W91" s="287">
        <v>0</v>
      </c>
      <c r="X91" s="287">
        <v>0</v>
      </c>
      <c r="Y91" s="287">
        <v>0</v>
      </c>
      <c r="Z91" s="287">
        <v>0</v>
      </c>
    </row>
    <row r="92" spans="1:26">
      <c r="A92" s="107" t="s">
        <v>119</v>
      </c>
      <c r="B92" s="291"/>
      <c r="C92" s="31"/>
      <c r="D92" s="285"/>
      <c r="E92" s="356"/>
      <c r="F92" s="356"/>
      <c r="G92" s="287"/>
      <c r="H92" s="287"/>
      <c r="I92" s="287"/>
      <c r="J92" s="287"/>
      <c r="K92" s="287"/>
      <c r="L92" s="287"/>
      <c r="M92" s="287"/>
      <c r="N92" s="287"/>
      <c r="O92" s="287"/>
      <c r="P92" s="287"/>
      <c r="Q92" s="287"/>
      <c r="R92" s="287"/>
      <c r="S92" s="287"/>
      <c r="T92" s="287"/>
      <c r="U92" s="287"/>
      <c r="V92" s="287"/>
      <c r="W92" s="287"/>
      <c r="X92" s="287"/>
      <c r="Y92" s="287"/>
      <c r="Z92" s="287"/>
    </row>
    <row r="93" spans="1:26">
      <c r="A93" s="107" t="s">
        <v>120</v>
      </c>
      <c r="B93" s="291"/>
      <c r="C93" s="31"/>
      <c r="D93" s="285"/>
      <c r="E93" s="356"/>
      <c r="F93" s="356"/>
      <c r="G93" s="287"/>
      <c r="H93" s="287"/>
      <c r="I93" s="287"/>
      <c r="J93" s="287"/>
      <c r="K93" s="287"/>
      <c r="L93" s="287"/>
      <c r="M93" s="287"/>
      <c r="N93" s="287"/>
      <c r="O93" s="287"/>
      <c r="P93" s="287"/>
      <c r="Q93" s="287"/>
      <c r="R93" s="287"/>
      <c r="S93" s="287"/>
      <c r="T93" s="287"/>
      <c r="U93" s="287"/>
      <c r="V93" s="287"/>
      <c r="W93" s="287"/>
      <c r="X93" s="287"/>
      <c r="Y93" s="287"/>
      <c r="Z93" s="287"/>
    </row>
    <row r="94" spans="1:26">
      <c r="A94" s="107" t="s">
        <v>121</v>
      </c>
      <c r="B94" s="39"/>
      <c r="C94" s="31"/>
      <c r="D94" s="72"/>
      <c r="E94" s="312"/>
      <c r="F94" s="312"/>
      <c r="G94" s="84"/>
      <c r="H94" s="84"/>
      <c r="I94" s="84"/>
      <c r="J94" s="84"/>
      <c r="K94" s="85"/>
      <c r="L94" s="85"/>
      <c r="M94" s="85"/>
      <c r="N94" s="85"/>
      <c r="O94" s="85"/>
      <c r="P94" s="85"/>
      <c r="Q94" s="85"/>
      <c r="R94" s="85"/>
      <c r="S94" s="85"/>
      <c r="T94" s="85"/>
      <c r="U94" s="85"/>
      <c r="V94" s="85"/>
      <c r="W94" s="85"/>
      <c r="X94" s="85"/>
      <c r="Y94" s="85"/>
      <c r="Z94" s="85"/>
    </row>
    <row r="95" spans="1:26">
      <c r="A95" s="107" t="s">
        <v>122</v>
      </c>
      <c r="B95" s="39"/>
      <c r="C95" s="31"/>
      <c r="D95" s="72"/>
      <c r="E95" s="312"/>
      <c r="F95" s="312"/>
      <c r="G95" s="84"/>
      <c r="H95" s="84"/>
      <c r="I95" s="84"/>
      <c r="J95" s="84"/>
      <c r="K95" s="85"/>
      <c r="L95" s="85"/>
      <c r="M95" s="85"/>
      <c r="N95" s="85"/>
      <c r="O95" s="85"/>
      <c r="P95" s="85"/>
      <c r="Q95" s="85"/>
      <c r="R95" s="85"/>
      <c r="S95" s="85"/>
      <c r="T95" s="85"/>
      <c r="U95" s="85"/>
      <c r="V95" s="85"/>
      <c r="W95" s="85"/>
      <c r="X95" s="85"/>
      <c r="Y95" s="85"/>
      <c r="Z95" s="85"/>
    </row>
    <row r="96" spans="1:26">
      <c r="A96" s="107" t="s">
        <v>240</v>
      </c>
      <c r="B96" s="39"/>
      <c r="C96" s="31"/>
      <c r="D96" s="72"/>
      <c r="E96" s="312"/>
      <c r="F96" s="312"/>
      <c r="G96" s="84"/>
      <c r="H96" s="84"/>
      <c r="I96" s="84"/>
      <c r="J96" s="84"/>
      <c r="K96" s="85"/>
      <c r="L96" s="85"/>
      <c r="M96" s="85"/>
      <c r="N96" s="85"/>
      <c r="O96" s="85"/>
      <c r="P96" s="85"/>
      <c r="Q96" s="85"/>
      <c r="R96" s="85"/>
      <c r="S96" s="85"/>
      <c r="T96" s="85"/>
      <c r="U96" s="85"/>
      <c r="V96" s="85"/>
      <c r="W96" s="85"/>
      <c r="X96" s="85"/>
      <c r="Y96" s="85"/>
      <c r="Z96" s="85"/>
    </row>
    <row r="97" spans="1:26">
      <c r="A97" s="107" t="s">
        <v>241</v>
      </c>
      <c r="B97" s="39"/>
      <c r="C97" s="31"/>
      <c r="D97" s="72"/>
      <c r="E97" s="312"/>
      <c r="F97" s="312"/>
      <c r="G97" s="84"/>
      <c r="H97" s="84"/>
      <c r="I97" s="84"/>
      <c r="J97" s="84"/>
      <c r="K97" s="85"/>
      <c r="L97" s="85"/>
      <c r="M97" s="85"/>
      <c r="N97" s="85"/>
      <c r="O97" s="85"/>
      <c r="P97" s="85"/>
      <c r="Q97" s="85"/>
      <c r="R97" s="85"/>
      <c r="S97" s="85"/>
      <c r="T97" s="85"/>
      <c r="U97" s="85"/>
      <c r="V97" s="85"/>
      <c r="W97" s="85"/>
      <c r="X97" s="85"/>
      <c r="Y97" s="85"/>
      <c r="Z97" s="85"/>
    </row>
    <row r="98" spans="1:26">
      <c r="A98" s="107" t="s">
        <v>242</v>
      </c>
      <c r="B98" s="39"/>
      <c r="C98" s="31"/>
      <c r="D98" s="72"/>
      <c r="E98" s="312"/>
      <c r="F98" s="312"/>
      <c r="G98" s="84"/>
      <c r="H98" s="84"/>
      <c r="I98" s="84"/>
      <c r="J98" s="84"/>
      <c r="K98" s="85"/>
      <c r="L98" s="85"/>
      <c r="M98" s="85"/>
      <c r="N98" s="85"/>
      <c r="O98" s="85"/>
      <c r="P98" s="85"/>
      <c r="Q98" s="85"/>
      <c r="R98" s="85"/>
      <c r="S98" s="85"/>
      <c r="T98" s="85"/>
      <c r="U98" s="85"/>
      <c r="V98" s="85"/>
      <c r="W98" s="85"/>
      <c r="X98" s="85"/>
      <c r="Y98" s="85"/>
      <c r="Z98" s="85"/>
    </row>
    <row r="99" spans="1:26">
      <c r="A99" s="107" t="s">
        <v>243</v>
      </c>
      <c r="B99" s="39"/>
      <c r="C99" s="31"/>
      <c r="D99" s="72"/>
      <c r="E99" s="312"/>
      <c r="F99" s="312"/>
      <c r="G99" s="84"/>
      <c r="H99" s="84"/>
      <c r="I99" s="84"/>
      <c r="J99" s="84"/>
      <c r="K99" s="85"/>
      <c r="L99" s="85"/>
      <c r="M99" s="85"/>
      <c r="N99" s="85"/>
      <c r="O99" s="85"/>
      <c r="P99" s="85"/>
      <c r="Q99" s="85"/>
      <c r="R99" s="85"/>
      <c r="S99" s="85"/>
      <c r="T99" s="85"/>
      <c r="U99" s="85"/>
      <c r="V99" s="85"/>
      <c r="W99" s="85"/>
      <c r="X99" s="85"/>
      <c r="Y99" s="85"/>
      <c r="Z99" s="85"/>
    </row>
    <row r="100" spans="1:26">
      <c r="A100" s="107" t="s">
        <v>244</v>
      </c>
      <c r="B100" s="39"/>
      <c r="C100" s="31"/>
      <c r="D100" s="72"/>
      <c r="E100" s="312"/>
      <c r="F100" s="312"/>
      <c r="G100" s="84"/>
      <c r="H100" s="84"/>
      <c r="I100" s="84"/>
      <c r="J100" s="84"/>
      <c r="K100" s="85"/>
      <c r="L100" s="85"/>
      <c r="M100" s="85"/>
      <c r="N100" s="85"/>
      <c r="O100" s="85"/>
      <c r="P100" s="85"/>
      <c r="Q100" s="85"/>
      <c r="R100" s="85"/>
      <c r="S100" s="85"/>
      <c r="T100" s="85"/>
      <c r="U100" s="85"/>
      <c r="V100" s="85"/>
      <c r="W100" s="85"/>
      <c r="X100" s="85"/>
      <c r="Y100" s="85"/>
      <c r="Z100" s="85"/>
    </row>
    <row r="101" spans="1:26">
      <c r="A101" s="107" t="s">
        <v>245</v>
      </c>
      <c r="B101" s="39"/>
      <c r="C101" s="31"/>
      <c r="D101" s="72"/>
      <c r="E101" s="312"/>
      <c r="F101" s="312"/>
      <c r="G101" s="84"/>
      <c r="H101" s="84"/>
      <c r="I101" s="84"/>
      <c r="J101" s="84"/>
      <c r="K101" s="85"/>
      <c r="L101" s="85"/>
      <c r="M101" s="85"/>
      <c r="N101" s="85"/>
      <c r="O101" s="85"/>
      <c r="P101" s="85"/>
      <c r="Q101" s="85"/>
      <c r="R101" s="85"/>
      <c r="S101" s="85"/>
      <c r="T101" s="85"/>
      <c r="U101" s="85"/>
      <c r="V101" s="85"/>
      <c r="W101" s="85"/>
      <c r="X101" s="85"/>
      <c r="Y101" s="85"/>
      <c r="Z101" s="85"/>
    </row>
    <row r="102" spans="1:26">
      <c r="A102" s="107" t="s">
        <v>246</v>
      </c>
      <c r="B102" s="39"/>
      <c r="C102" s="31"/>
      <c r="D102" s="72"/>
      <c r="E102" s="312"/>
      <c r="F102" s="312"/>
      <c r="G102" s="84"/>
      <c r="H102" s="84"/>
      <c r="I102" s="84"/>
      <c r="J102" s="84"/>
      <c r="K102" s="85"/>
      <c r="L102" s="85"/>
      <c r="M102" s="85"/>
      <c r="N102" s="85"/>
      <c r="O102" s="85"/>
      <c r="P102" s="85"/>
      <c r="Q102" s="85"/>
      <c r="R102" s="85"/>
      <c r="S102" s="85"/>
      <c r="T102" s="85"/>
      <c r="U102" s="85"/>
      <c r="V102" s="85"/>
      <c r="W102" s="85"/>
      <c r="X102" s="85"/>
      <c r="Y102" s="85"/>
      <c r="Z102" s="85"/>
    </row>
    <row r="103" spans="1:26">
      <c r="A103" s="107" t="s">
        <v>247</v>
      </c>
      <c r="B103" s="39"/>
      <c r="C103" s="31"/>
      <c r="D103" s="72"/>
      <c r="E103" s="312"/>
      <c r="F103" s="312"/>
      <c r="G103" s="84"/>
      <c r="H103" s="84"/>
      <c r="I103" s="84"/>
      <c r="J103" s="84"/>
      <c r="K103" s="85"/>
      <c r="L103" s="85"/>
      <c r="M103" s="85"/>
      <c r="N103" s="85"/>
      <c r="O103" s="85"/>
      <c r="P103" s="85"/>
      <c r="Q103" s="85"/>
      <c r="R103" s="85"/>
      <c r="S103" s="85"/>
      <c r="T103" s="85"/>
      <c r="U103" s="85"/>
      <c r="V103" s="85"/>
      <c r="W103" s="85"/>
      <c r="X103" s="85"/>
      <c r="Y103" s="85"/>
      <c r="Z103" s="85"/>
    </row>
    <row r="104" spans="1:26">
      <c r="A104" s="202" t="s">
        <v>248</v>
      </c>
      <c r="B104" s="39"/>
      <c r="C104" s="31"/>
      <c r="D104" s="72"/>
      <c r="E104" s="312"/>
      <c r="F104" s="312"/>
      <c r="G104" s="84"/>
      <c r="H104" s="84"/>
      <c r="I104" s="84"/>
      <c r="J104" s="84"/>
      <c r="K104" s="85"/>
      <c r="L104" s="85"/>
      <c r="M104" s="85"/>
      <c r="N104" s="85"/>
      <c r="O104" s="85"/>
      <c r="P104" s="85"/>
      <c r="Q104" s="85"/>
      <c r="R104" s="85"/>
      <c r="S104" s="85"/>
      <c r="T104" s="85"/>
      <c r="U104" s="85"/>
      <c r="V104" s="85"/>
      <c r="W104" s="85"/>
      <c r="X104" s="85"/>
      <c r="Y104" s="85"/>
      <c r="Z104" s="85"/>
    </row>
    <row r="105" spans="1:26">
      <c r="A105" s="107">
        <v>5</v>
      </c>
      <c r="B105" s="36" t="s">
        <v>110</v>
      </c>
      <c r="C105" s="35"/>
      <c r="D105" s="168"/>
      <c r="E105" s="329">
        <f t="shared" ref="E105:M105" si="6">SUM(E91:E104)</f>
        <v>0</v>
      </c>
      <c r="F105" s="329">
        <f t="shared" si="6"/>
        <v>0</v>
      </c>
      <c r="G105" s="54">
        <f t="shared" si="6"/>
        <v>0</v>
      </c>
      <c r="H105" s="54">
        <f t="shared" si="6"/>
        <v>0</v>
      </c>
      <c r="I105" s="54">
        <f t="shared" si="6"/>
        <v>0</v>
      </c>
      <c r="J105" s="54">
        <f t="shared" si="6"/>
        <v>0</v>
      </c>
      <c r="K105" s="54">
        <f t="shared" si="6"/>
        <v>0</v>
      </c>
      <c r="L105" s="54">
        <f t="shared" si="6"/>
        <v>0</v>
      </c>
      <c r="M105" s="54">
        <f t="shared" si="6"/>
        <v>0</v>
      </c>
      <c r="N105" s="54">
        <f t="shared" ref="N105:Z105" si="7">SUM(N91:N104)</f>
        <v>0</v>
      </c>
      <c r="O105" s="54">
        <f t="shared" si="7"/>
        <v>0</v>
      </c>
      <c r="P105" s="54">
        <f t="shared" si="7"/>
        <v>0</v>
      </c>
      <c r="Q105" s="54">
        <f t="shared" si="7"/>
        <v>0</v>
      </c>
      <c r="R105" s="54">
        <f t="shared" si="7"/>
        <v>0</v>
      </c>
      <c r="S105" s="54">
        <f t="shared" si="7"/>
        <v>0</v>
      </c>
      <c r="T105" s="54">
        <f t="shared" si="7"/>
        <v>0</v>
      </c>
      <c r="U105" s="54">
        <f t="shared" si="7"/>
        <v>0</v>
      </c>
      <c r="V105" s="54">
        <f t="shared" si="7"/>
        <v>0</v>
      </c>
      <c r="W105" s="54">
        <f t="shared" si="7"/>
        <v>0</v>
      </c>
      <c r="X105" s="54">
        <f t="shared" si="7"/>
        <v>0</v>
      </c>
      <c r="Y105" s="54">
        <f t="shared" si="7"/>
        <v>0</v>
      </c>
      <c r="Z105" s="54">
        <f t="shared" si="7"/>
        <v>0</v>
      </c>
    </row>
    <row r="106" spans="1:26">
      <c r="A106" s="107"/>
      <c r="B106" s="129"/>
      <c r="C106" s="127"/>
      <c r="D106" s="128"/>
      <c r="E106" s="81"/>
      <c r="F106" s="81"/>
      <c r="G106" s="81"/>
      <c r="H106" s="81"/>
      <c r="I106" s="81"/>
      <c r="J106" s="81"/>
      <c r="K106" s="81"/>
      <c r="L106" s="81"/>
      <c r="M106" s="81"/>
      <c r="N106" s="81"/>
      <c r="O106" s="81"/>
      <c r="P106" s="81"/>
      <c r="Q106" s="81"/>
      <c r="R106" s="81"/>
      <c r="S106" s="81"/>
      <c r="T106" s="81"/>
      <c r="U106" s="81"/>
      <c r="V106" s="81"/>
      <c r="W106" s="81"/>
      <c r="X106" s="81"/>
      <c r="Y106" s="81"/>
      <c r="Z106" s="264"/>
    </row>
    <row r="107" spans="1:26" ht="15" customHeight="1">
      <c r="A107" s="107">
        <v>6</v>
      </c>
      <c r="B107" s="37" t="s">
        <v>164</v>
      </c>
      <c r="C107" s="38"/>
      <c r="D107" s="63"/>
      <c r="E107" s="337">
        <f t="shared" ref="E107:M107" si="8">E105+E87</f>
        <v>0</v>
      </c>
      <c r="F107" s="337">
        <f t="shared" si="8"/>
        <v>0</v>
      </c>
      <c r="G107" s="64">
        <f t="shared" si="8"/>
        <v>0</v>
      </c>
      <c r="H107" s="64">
        <f t="shared" si="8"/>
        <v>0</v>
      </c>
      <c r="I107" s="64">
        <f t="shared" si="8"/>
        <v>0</v>
      </c>
      <c r="J107" s="64">
        <f t="shared" si="8"/>
        <v>0</v>
      </c>
      <c r="K107" s="64">
        <f t="shared" si="8"/>
        <v>0</v>
      </c>
      <c r="L107" s="64">
        <f t="shared" si="8"/>
        <v>0</v>
      </c>
      <c r="M107" s="64">
        <f t="shared" si="8"/>
        <v>0</v>
      </c>
      <c r="N107" s="64">
        <f t="shared" ref="N107:Z107" si="9">N105+N87</f>
        <v>0</v>
      </c>
      <c r="O107" s="64">
        <f t="shared" si="9"/>
        <v>0</v>
      </c>
      <c r="P107" s="64">
        <f t="shared" si="9"/>
        <v>0</v>
      </c>
      <c r="Q107" s="64">
        <f t="shared" si="9"/>
        <v>0</v>
      </c>
      <c r="R107" s="64">
        <f t="shared" si="9"/>
        <v>0</v>
      </c>
      <c r="S107" s="64">
        <f t="shared" si="9"/>
        <v>0</v>
      </c>
      <c r="T107" s="64">
        <f t="shared" si="9"/>
        <v>0</v>
      </c>
      <c r="U107" s="64">
        <f t="shared" si="9"/>
        <v>0</v>
      </c>
      <c r="V107" s="64">
        <f t="shared" si="9"/>
        <v>0</v>
      </c>
      <c r="W107" s="64">
        <f t="shared" si="9"/>
        <v>0</v>
      </c>
      <c r="X107" s="64">
        <f t="shared" si="9"/>
        <v>0</v>
      </c>
      <c r="Y107" s="64">
        <f t="shared" si="9"/>
        <v>0</v>
      </c>
      <c r="Z107" s="64">
        <f t="shared" si="9"/>
        <v>0</v>
      </c>
    </row>
    <row r="108" spans="1:26">
      <c r="A108" s="107"/>
      <c r="B108" s="25"/>
      <c r="C108" s="25"/>
      <c r="D108" s="21"/>
      <c r="E108" s="69"/>
      <c r="F108" s="69"/>
      <c r="G108" s="60"/>
      <c r="H108" s="60"/>
      <c r="I108" s="60"/>
      <c r="J108" s="60"/>
      <c r="K108" s="60"/>
      <c r="L108" s="60"/>
      <c r="M108" s="60"/>
      <c r="N108" s="60"/>
      <c r="O108" s="60"/>
      <c r="P108" s="60"/>
      <c r="Q108" s="60"/>
      <c r="R108" s="60"/>
    </row>
    <row r="109" spans="1:26" ht="18.75">
      <c r="A109" s="107"/>
      <c r="B109" s="204" t="s">
        <v>41</v>
      </c>
      <c r="D109" s="15"/>
      <c r="E109" s="69"/>
      <c r="F109" s="69"/>
      <c r="G109" s="69"/>
      <c r="H109" s="69"/>
      <c r="I109" s="69"/>
      <c r="J109" s="69"/>
      <c r="K109" s="69"/>
      <c r="L109" s="69"/>
      <c r="M109" s="69"/>
      <c r="N109" s="69"/>
      <c r="O109" s="61"/>
      <c r="P109" s="61"/>
      <c r="Q109" s="61"/>
      <c r="R109" s="61"/>
    </row>
    <row r="110" spans="1:26">
      <c r="A110" s="107"/>
      <c r="B110" s="21"/>
      <c r="C110" s="25"/>
      <c r="D110" s="21"/>
    </row>
    <row r="111" spans="1:26">
      <c r="A111" s="107"/>
      <c r="B111" s="26"/>
      <c r="C111" s="16"/>
      <c r="D111" s="62" t="s">
        <v>93</v>
      </c>
      <c r="E111" s="49" t="s">
        <v>15</v>
      </c>
      <c r="F111" s="49" t="s">
        <v>16</v>
      </c>
      <c r="G111" s="49" t="s">
        <v>18</v>
      </c>
      <c r="H111" s="49" t="s">
        <v>19</v>
      </c>
      <c r="I111" s="49" t="s">
        <v>22</v>
      </c>
      <c r="J111" s="49" t="s">
        <v>23</v>
      </c>
      <c r="K111" s="49" t="s">
        <v>25</v>
      </c>
      <c r="L111" s="49" t="s">
        <v>26</v>
      </c>
      <c r="M111" s="49" t="s">
        <v>27</v>
      </c>
      <c r="N111" s="49" t="s">
        <v>28</v>
      </c>
      <c r="O111" s="254" t="s">
        <v>362</v>
      </c>
      <c r="P111" s="254" t="s">
        <v>363</v>
      </c>
      <c r="Q111" s="254" t="s">
        <v>364</v>
      </c>
      <c r="R111" s="254" t="s">
        <v>365</v>
      </c>
      <c r="S111" s="254" t="s">
        <v>366</v>
      </c>
      <c r="T111" s="254" t="s">
        <v>367</v>
      </c>
      <c r="U111" s="254" t="s">
        <v>368</v>
      </c>
      <c r="V111" s="254" t="s">
        <v>369</v>
      </c>
      <c r="W111" s="254" t="s">
        <v>370</v>
      </c>
      <c r="X111" s="254" t="s">
        <v>371</v>
      </c>
      <c r="Y111" s="254" t="s">
        <v>372</v>
      </c>
      <c r="Z111" s="254" t="s">
        <v>373</v>
      </c>
    </row>
    <row r="112" spans="1:26">
      <c r="A112" s="107">
        <v>7</v>
      </c>
      <c r="B112" s="282" t="s">
        <v>428</v>
      </c>
      <c r="C112" s="200"/>
      <c r="D112" s="132">
        <v>0.42799999999999999</v>
      </c>
      <c r="E112" s="337">
        <f>EBT!E142*$D112</f>
        <v>-16427.938124000022</v>
      </c>
      <c r="F112" s="337">
        <f>EBT!F142*$D112</f>
        <v>35863.37248208002</v>
      </c>
      <c r="G112" s="216">
        <f>EBT!G142*$D112</f>
        <v>42192.095582240945</v>
      </c>
      <c r="H112" s="216">
        <f>EBT!H142*$D112</f>
        <v>-1087.0171003660646</v>
      </c>
      <c r="I112" s="216">
        <f>EBT!I142*$D112</f>
        <v>-65177.36904786752</v>
      </c>
      <c r="J112" s="216">
        <f>EBT!J142*$D112</f>
        <v>-72926.180898548599</v>
      </c>
      <c r="K112" s="216">
        <f>EBT!K142*$D112</f>
        <v>-64325.272665183504</v>
      </c>
      <c r="L112" s="216">
        <f>EBT!L142*$D112</f>
        <v>-62296.890721498363</v>
      </c>
      <c r="M112" s="216">
        <f>EBT!M142*$D112</f>
        <v>-57387.006706378583</v>
      </c>
      <c r="N112" s="216">
        <f>EBT!N142*$D112</f>
        <v>-53847.161112745751</v>
      </c>
      <c r="O112" s="216">
        <f>EBT!O142*$D112</f>
        <v>-187120.46623655863</v>
      </c>
      <c r="P112" s="216">
        <f>EBT!P142*$D112</f>
        <v>-191950.53104151718</v>
      </c>
      <c r="Q112" s="216">
        <f>EBT!Q142*$D112</f>
        <v>-177023.43253917887</v>
      </c>
      <c r="R112" s="216">
        <f>EBT!R142*$D112</f>
        <v>-176679.38183754051</v>
      </c>
      <c r="S112" s="216">
        <f>EBT!S142*$D112</f>
        <v>-116707.62972059332</v>
      </c>
      <c r="T112" s="216">
        <f>EBT!T142*$D112</f>
        <v>-116850.97198230377</v>
      </c>
      <c r="U112" s="216">
        <f>EBT!U142*$D112</f>
        <v>-115598.31873091264</v>
      </c>
      <c r="V112" s="216">
        <f>EBT!V142*$D112</f>
        <v>-116920.64404913102</v>
      </c>
      <c r="W112" s="216">
        <f>EBT!W142*$D112</f>
        <v>-81438.277777393538</v>
      </c>
      <c r="X112" s="216">
        <f>EBT!X142*$D112</f>
        <v>-7394.3191267368775</v>
      </c>
      <c r="Y112" s="216">
        <f>EBT!Y142*$D112</f>
        <v>-11325.946303385528</v>
      </c>
      <c r="Z112" s="216">
        <f>EBT!Z142*$D112</f>
        <v>-15695.618423953905</v>
      </c>
    </row>
    <row r="113" spans="1:26" ht="18.75">
      <c r="A113" s="107"/>
      <c r="B113" s="204" t="s">
        <v>95</v>
      </c>
      <c r="D113" s="15"/>
      <c r="E113" s="60"/>
      <c r="F113" s="60"/>
      <c r="G113" s="60"/>
      <c r="H113" s="60"/>
      <c r="I113" s="60"/>
      <c r="J113" s="60"/>
      <c r="K113" s="61"/>
      <c r="L113" s="61"/>
      <c r="M113" s="61"/>
      <c r="N113" s="61"/>
      <c r="O113" s="1"/>
    </row>
    <row r="114" spans="1:26">
      <c r="A114" s="107"/>
      <c r="B114" s="15"/>
      <c r="D114" s="15"/>
      <c r="E114" s="49" t="s">
        <v>15</v>
      </c>
      <c r="F114" s="49" t="s">
        <v>16</v>
      </c>
      <c r="G114" s="49" t="s">
        <v>18</v>
      </c>
      <c r="H114" s="49" t="s">
        <v>19</v>
      </c>
      <c r="I114" s="49" t="s">
        <v>22</v>
      </c>
      <c r="J114" s="49" t="s">
        <v>23</v>
      </c>
      <c r="K114" s="49" t="s">
        <v>25</v>
      </c>
      <c r="L114" s="49" t="s">
        <v>26</v>
      </c>
      <c r="M114" s="49" t="s">
        <v>27</v>
      </c>
      <c r="N114" s="49" t="s">
        <v>28</v>
      </c>
      <c r="O114" s="254" t="s">
        <v>362</v>
      </c>
      <c r="P114" s="254" t="s">
        <v>363</v>
      </c>
      <c r="Q114" s="254" t="s">
        <v>364</v>
      </c>
      <c r="R114" s="254" t="s">
        <v>365</v>
      </c>
      <c r="S114" s="254" t="s">
        <v>366</v>
      </c>
      <c r="T114" s="254" t="s">
        <v>367</v>
      </c>
      <c r="U114" s="254" t="s">
        <v>368</v>
      </c>
      <c r="V114" s="254" t="s">
        <v>369</v>
      </c>
      <c r="W114" s="254" t="s">
        <v>370</v>
      </c>
      <c r="X114" s="254" t="s">
        <v>371</v>
      </c>
      <c r="Y114" s="254" t="s">
        <v>372</v>
      </c>
      <c r="Z114" s="254" t="s">
        <v>373</v>
      </c>
    </row>
    <row r="115" spans="1:26">
      <c r="A115" s="107">
        <v>8</v>
      </c>
      <c r="B115" s="282" t="s">
        <v>427</v>
      </c>
      <c r="C115" s="31"/>
      <c r="D115" s="70"/>
      <c r="E115" s="337">
        <f>E67+E112+E107</f>
        <v>43309.793436814034</v>
      </c>
      <c r="F115" s="337">
        <f t="shared" ref="F115:Z115" si="10">F67+F112+F107</f>
        <v>183031.67773974902</v>
      </c>
      <c r="G115" s="64">
        <f t="shared" si="10"/>
        <v>167076.54032124096</v>
      </c>
      <c r="H115" s="64">
        <f t="shared" si="10"/>
        <v>120589.91473363392</v>
      </c>
      <c r="I115" s="64">
        <f t="shared" si="10"/>
        <v>48315.642006132482</v>
      </c>
      <c r="J115" s="64">
        <f t="shared" si="10"/>
        <v>48726.955151451402</v>
      </c>
      <c r="K115" s="64">
        <f t="shared" si="10"/>
        <v>50778.577551816481</v>
      </c>
      <c r="L115" s="64">
        <f t="shared" si="10"/>
        <v>53988.492519501626</v>
      </c>
      <c r="M115" s="64">
        <f t="shared" si="10"/>
        <v>56567.564711621424</v>
      </c>
      <c r="N115" s="64">
        <f t="shared" si="10"/>
        <v>60357.171448254237</v>
      </c>
      <c r="O115" s="64">
        <f t="shared" si="10"/>
        <v>-74725.925141558633</v>
      </c>
      <c r="P115" s="64">
        <f t="shared" si="10"/>
        <v>-70556.49022151719</v>
      </c>
      <c r="Q115" s="64">
        <f t="shared" si="10"/>
        <v>-66268.84900917887</v>
      </c>
      <c r="R115" s="64">
        <f t="shared" si="10"/>
        <v>-65290.591325540518</v>
      </c>
      <c r="S115" s="64">
        <f t="shared" si="10"/>
        <v>-2632.6669595933054</v>
      </c>
      <c r="T115" s="64">
        <f t="shared" si="10"/>
        <v>-7011.1934023037611</v>
      </c>
      <c r="U115" s="64">
        <f t="shared" si="10"/>
        <v>-5963.9947799126094</v>
      </c>
      <c r="V115" s="64">
        <f t="shared" si="10"/>
        <v>-3317.8626811310096</v>
      </c>
      <c r="W115" s="64">
        <f t="shared" si="10"/>
        <v>1068.5190676064667</v>
      </c>
      <c r="X115" s="64">
        <f t="shared" si="10"/>
        <v>-7390.2381467368778</v>
      </c>
      <c r="Y115" s="64">
        <f t="shared" si="10"/>
        <v>-11325.946303385528</v>
      </c>
      <c r="Z115" s="64">
        <f t="shared" si="10"/>
        <v>-15695.618423953905</v>
      </c>
    </row>
    <row r="116" spans="1:26" ht="15" customHeight="1">
      <c r="A116" s="107"/>
      <c r="E116" s="6"/>
      <c r="F116" s="6"/>
      <c r="G116" s="6"/>
      <c r="H116" s="6"/>
      <c r="I116" s="6"/>
      <c r="J116" s="1"/>
      <c r="K116" s="1"/>
      <c r="L116" s="1"/>
      <c r="M116" s="1"/>
      <c r="N116" s="1"/>
      <c r="O116" s="1"/>
    </row>
    <row r="117" spans="1:26" ht="18.75">
      <c r="A117" s="107"/>
      <c r="B117" s="204" t="s">
        <v>297</v>
      </c>
      <c r="L117" s="1"/>
      <c r="M117" s="1"/>
      <c r="N117" s="1"/>
      <c r="O117" s="1"/>
    </row>
    <row r="118" spans="1:26">
      <c r="A118" s="107"/>
      <c r="L118" s="1"/>
      <c r="M118" s="1"/>
      <c r="N118" s="1"/>
      <c r="O118" s="1"/>
    </row>
    <row r="119" spans="1:26">
      <c r="A119" s="107" t="s">
        <v>286</v>
      </c>
      <c r="B119" s="168" t="s">
        <v>305</v>
      </c>
      <c r="E119" s="210">
        <f>EBT!E81</f>
        <v>0</v>
      </c>
      <c r="F119" s="210">
        <f>EBT!F81</f>
        <v>0</v>
      </c>
      <c r="G119" s="210">
        <f>EBT!G81</f>
        <v>0</v>
      </c>
      <c r="H119" s="210">
        <f>EBT!H81</f>
        <v>0</v>
      </c>
      <c r="I119" s="210">
        <f>EBT!I81</f>
        <v>0</v>
      </c>
      <c r="J119" s="210">
        <f>EBT!J81</f>
        <v>0</v>
      </c>
      <c r="K119" s="210">
        <f>EBT!K81</f>
        <v>0</v>
      </c>
      <c r="L119" s="210">
        <f>EBT!L81</f>
        <v>0</v>
      </c>
      <c r="M119" s="210">
        <f>EBT!M81</f>
        <v>0</v>
      </c>
      <c r="N119" s="210">
        <f>EBT!N81</f>
        <v>0</v>
      </c>
      <c r="O119" s="210">
        <f>EBT!O81</f>
        <v>0</v>
      </c>
      <c r="P119" s="210">
        <f>EBT!P81</f>
        <v>0</v>
      </c>
      <c r="Q119" s="210">
        <f>EBT!Q81</f>
        <v>0</v>
      </c>
      <c r="R119" s="210">
        <f>EBT!R81</f>
        <v>0</v>
      </c>
      <c r="S119" s="210">
        <f>EBT!S81</f>
        <v>0</v>
      </c>
      <c r="T119" s="210">
        <f>EBT!T81</f>
        <v>0</v>
      </c>
      <c r="U119" s="210">
        <f>EBT!U81</f>
        <v>0</v>
      </c>
      <c r="V119" s="210">
        <f>EBT!V81</f>
        <v>0</v>
      </c>
      <c r="W119" s="210">
        <f>EBT!W81</f>
        <v>0</v>
      </c>
      <c r="X119" s="210">
        <f>EBT!X81</f>
        <v>0</v>
      </c>
      <c r="Y119" s="210">
        <f>EBT!Y81</f>
        <v>0</v>
      </c>
      <c r="Z119" s="210">
        <f>EBT!Z81</f>
        <v>0</v>
      </c>
    </row>
    <row r="120" spans="1:26">
      <c r="A120" s="107" t="s">
        <v>287</v>
      </c>
      <c r="B120" s="168" t="s">
        <v>291</v>
      </c>
      <c r="E120" s="210">
        <f>EBT!E16</f>
        <v>0</v>
      </c>
      <c r="F120" s="210">
        <f>EBT!F16</f>
        <v>0</v>
      </c>
      <c r="G120" s="210">
        <f>EBT!G16</f>
        <v>0</v>
      </c>
      <c r="H120" s="210">
        <f>EBT!H16</f>
        <v>0</v>
      </c>
      <c r="I120" s="210">
        <f>EBT!I16</f>
        <v>0</v>
      </c>
      <c r="J120" s="210">
        <f>EBT!J16</f>
        <v>0</v>
      </c>
      <c r="K120" s="210">
        <f>EBT!K16</f>
        <v>0</v>
      </c>
      <c r="L120" s="210">
        <f>EBT!L16</f>
        <v>0</v>
      </c>
      <c r="M120" s="210">
        <f>EBT!M16</f>
        <v>0</v>
      </c>
      <c r="N120" s="210">
        <f>EBT!N16</f>
        <v>0</v>
      </c>
      <c r="O120" s="210">
        <f>EBT!O16</f>
        <v>0</v>
      </c>
      <c r="P120" s="210">
        <f>EBT!P16</f>
        <v>0</v>
      </c>
      <c r="Q120" s="210">
        <f>EBT!Q16</f>
        <v>0</v>
      </c>
      <c r="R120" s="210">
        <f>EBT!R16</f>
        <v>0</v>
      </c>
      <c r="S120" s="210">
        <f>EBT!S16</f>
        <v>0</v>
      </c>
      <c r="T120" s="210">
        <f>EBT!T16</f>
        <v>0</v>
      </c>
      <c r="U120" s="210">
        <f>EBT!U16</f>
        <v>0</v>
      </c>
      <c r="V120" s="210">
        <f>EBT!V16</f>
        <v>0</v>
      </c>
      <c r="W120" s="210">
        <f>EBT!W16</f>
        <v>0</v>
      </c>
      <c r="X120" s="210">
        <f>EBT!X16</f>
        <v>0</v>
      </c>
      <c r="Y120" s="210">
        <f>EBT!Y16</f>
        <v>0</v>
      </c>
      <c r="Z120" s="210">
        <f>EBT!Z16</f>
        <v>0</v>
      </c>
    </row>
    <row r="121" spans="1:26">
      <c r="A121" s="107" t="s">
        <v>288</v>
      </c>
      <c r="B121" s="168" t="s">
        <v>298</v>
      </c>
      <c r="E121" s="210">
        <f t="shared" ref="E121:N121" si="11">E119+E120</f>
        <v>0</v>
      </c>
      <c r="F121" s="210">
        <f t="shared" si="11"/>
        <v>0</v>
      </c>
      <c r="G121" s="210">
        <f t="shared" si="11"/>
        <v>0</v>
      </c>
      <c r="H121" s="210">
        <f t="shared" si="11"/>
        <v>0</v>
      </c>
      <c r="I121" s="210">
        <f t="shared" si="11"/>
        <v>0</v>
      </c>
      <c r="J121" s="210">
        <f t="shared" si="11"/>
        <v>0</v>
      </c>
      <c r="K121" s="210">
        <f t="shared" si="11"/>
        <v>0</v>
      </c>
      <c r="L121" s="210">
        <f t="shared" si="11"/>
        <v>0</v>
      </c>
      <c r="M121" s="210">
        <f t="shared" si="11"/>
        <v>0</v>
      </c>
      <c r="N121" s="210">
        <f t="shared" si="11"/>
        <v>0</v>
      </c>
      <c r="O121" s="210">
        <f t="shared" ref="O121:Z121" si="12">O119+O120</f>
        <v>0</v>
      </c>
      <c r="P121" s="210">
        <f t="shared" si="12"/>
        <v>0</v>
      </c>
      <c r="Q121" s="210">
        <f t="shared" si="12"/>
        <v>0</v>
      </c>
      <c r="R121" s="210">
        <f t="shared" si="12"/>
        <v>0</v>
      </c>
      <c r="S121" s="210">
        <f t="shared" si="12"/>
        <v>0</v>
      </c>
      <c r="T121" s="210">
        <f t="shared" si="12"/>
        <v>0</v>
      </c>
      <c r="U121" s="210">
        <f t="shared" si="12"/>
        <v>0</v>
      </c>
      <c r="V121" s="210">
        <f t="shared" si="12"/>
        <v>0</v>
      </c>
      <c r="W121" s="210">
        <f t="shared" si="12"/>
        <v>0</v>
      </c>
      <c r="X121" s="210">
        <f t="shared" si="12"/>
        <v>0</v>
      </c>
      <c r="Y121" s="210">
        <f t="shared" si="12"/>
        <v>0</v>
      </c>
      <c r="Z121" s="210">
        <f t="shared" si="12"/>
        <v>0</v>
      </c>
    </row>
    <row r="122" spans="1:26">
      <c r="A122" s="202" t="s">
        <v>289</v>
      </c>
      <c r="B122" s="168" t="s">
        <v>285</v>
      </c>
      <c r="E122" s="210"/>
      <c r="F122" s="210"/>
      <c r="G122" s="210"/>
      <c r="H122" s="210"/>
      <c r="I122" s="210"/>
      <c r="J122" s="210"/>
      <c r="K122" s="210"/>
      <c r="L122" s="211"/>
      <c r="M122" s="211"/>
      <c r="N122" s="211"/>
      <c r="O122" s="211"/>
      <c r="P122" s="211"/>
      <c r="Q122" s="211"/>
      <c r="R122" s="211"/>
      <c r="S122" s="211"/>
      <c r="T122" s="211"/>
      <c r="U122" s="211"/>
      <c r="V122" s="211"/>
      <c r="W122" s="211"/>
      <c r="X122" s="211"/>
      <c r="Y122" s="211"/>
      <c r="Z122" s="211"/>
    </row>
    <row r="123" spans="1:26">
      <c r="A123" s="107" t="s">
        <v>292</v>
      </c>
      <c r="B123" s="168" t="s">
        <v>293</v>
      </c>
      <c r="E123" s="210">
        <f t="shared" ref="E123:N123" si="13">E121*E122</f>
        <v>0</v>
      </c>
      <c r="F123" s="210">
        <f t="shared" si="13"/>
        <v>0</v>
      </c>
      <c r="G123" s="210">
        <f t="shared" si="13"/>
        <v>0</v>
      </c>
      <c r="H123" s="210">
        <f t="shared" si="13"/>
        <v>0</v>
      </c>
      <c r="I123" s="210">
        <f t="shared" si="13"/>
        <v>0</v>
      </c>
      <c r="J123" s="210">
        <f t="shared" si="13"/>
        <v>0</v>
      </c>
      <c r="K123" s="210">
        <f t="shared" si="13"/>
        <v>0</v>
      </c>
      <c r="L123" s="210">
        <f t="shared" si="13"/>
        <v>0</v>
      </c>
      <c r="M123" s="210">
        <f t="shared" si="13"/>
        <v>0</v>
      </c>
      <c r="N123" s="210">
        <f t="shared" si="13"/>
        <v>0</v>
      </c>
      <c r="O123" s="210">
        <f t="shared" ref="O123:Z123" si="14">O121*O122</f>
        <v>0</v>
      </c>
      <c r="P123" s="210">
        <f t="shared" si="14"/>
        <v>0</v>
      </c>
      <c r="Q123" s="210">
        <f t="shared" si="14"/>
        <v>0</v>
      </c>
      <c r="R123" s="210">
        <f t="shared" si="14"/>
        <v>0</v>
      </c>
      <c r="S123" s="210">
        <f t="shared" si="14"/>
        <v>0</v>
      </c>
      <c r="T123" s="210">
        <f t="shared" si="14"/>
        <v>0</v>
      </c>
      <c r="U123" s="210">
        <f t="shared" si="14"/>
        <v>0</v>
      </c>
      <c r="V123" s="210">
        <f t="shared" si="14"/>
        <v>0</v>
      </c>
      <c r="W123" s="210">
        <f t="shared" si="14"/>
        <v>0</v>
      </c>
      <c r="X123" s="210">
        <f t="shared" si="14"/>
        <v>0</v>
      </c>
      <c r="Y123" s="210">
        <f t="shared" si="14"/>
        <v>0</v>
      </c>
      <c r="Z123" s="210">
        <f t="shared" si="14"/>
        <v>0</v>
      </c>
    </row>
    <row r="124" spans="1:26">
      <c r="A124" s="107"/>
      <c r="L124" s="1"/>
      <c r="M124" s="1"/>
      <c r="N124" s="1"/>
      <c r="O124" s="1"/>
    </row>
    <row r="125" spans="1:26" ht="18.75">
      <c r="A125" s="107"/>
      <c r="B125" s="204" t="s">
        <v>290</v>
      </c>
      <c r="L125" s="1"/>
      <c r="M125" s="1"/>
      <c r="N125" s="1"/>
      <c r="O125" s="1"/>
    </row>
    <row r="126" spans="1:26">
      <c r="A126" s="107"/>
      <c r="L126" s="1"/>
      <c r="M126" s="1"/>
      <c r="N126" s="1"/>
      <c r="O126" s="1"/>
    </row>
    <row r="127" spans="1:26">
      <c r="A127" s="107" t="s">
        <v>294</v>
      </c>
      <c r="B127" s="168" t="s">
        <v>344</v>
      </c>
      <c r="E127" s="210">
        <f t="shared" ref="E127:Z127" si="15">E115-E123</f>
        <v>43309.793436814034</v>
      </c>
      <c r="F127" s="210">
        <f t="shared" si="15"/>
        <v>183031.67773974902</v>
      </c>
      <c r="G127" s="210">
        <f t="shared" si="15"/>
        <v>167076.54032124096</v>
      </c>
      <c r="H127" s="210">
        <f t="shared" si="15"/>
        <v>120589.91473363392</v>
      </c>
      <c r="I127" s="210">
        <f t="shared" si="15"/>
        <v>48315.642006132482</v>
      </c>
      <c r="J127" s="210">
        <f t="shared" si="15"/>
        <v>48726.955151451402</v>
      </c>
      <c r="K127" s="210">
        <f t="shared" si="15"/>
        <v>50778.577551816481</v>
      </c>
      <c r="L127" s="210">
        <f t="shared" si="15"/>
        <v>53988.492519501626</v>
      </c>
      <c r="M127" s="210">
        <f t="shared" si="15"/>
        <v>56567.564711621424</v>
      </c>
      <c r="N127" s="210">
        <f t="shared" si="15"/>
        <v>60357.171448254237</v>
      </c>
      <c r="O127" s="210">
        <f t="shared" si="15"/>
        <v>-74725.925141558633</v>
      </c>
      <c r="P127" s="210">
        <f t="shared" si="15"/>
        <v>-70556.49022151719</v>
      </c>
      <c r="Q127" s="210">
        <f t="shared" si="15"/>
        <v>-66268.84900917887</v>
      </c>
      <c r="R127" s="210">
        <f t="shared" si="15"/>
        <v>-65290.591325540518</v>
      </c>
      <c r="S127" s="210">
        <f t="shared" si="15"/>
        <v>-2632.6669595933054</v>
      </c>
      <c r="T127" s="210">
        <f t="shared" si="15"/>
        <v>-7011.1934023037611</v>
      </c>
      <c r="U127" s="210">
        <f t="shared" si="15"/>
        <v>-5963.9947799126094</v>
      </c>
      <c r="V127" s="210">
        <f t="shared" si="15"/>
        <v>-3317.8626811310096</v>
      </c>
      <c r="W127" s="210">
        <f t="shared" si="15"/>
        <v>1068.5190676064667</v>
      </c>
      <c r="X127" s="210">
        <f t="shared" si="15"/>
        <v>-7390.2381467368778</v>
      </c>
      <c r="Y127" s="210">
        <f t="shared" si="15"/>
        <v>-11325.946303385528</v>
      </c>
      <c r="Z127" s="210">
        <f t="shared" si="15"/>
        <v>-15695.618423953905</v>
      </c>
    </row>
    <row r="128" spans="1:26">
      <c r="A128" s="107"/>
      <c r="L128" s="1"/>
      <c r="M128" s="1"/>
      <c r="N128" s="1"/>
      <c r="O128" s="1"/>
    </row>
    <row r="129" spans="1:29" ht="37.5" customHeight="1">
      <c r="A129" s="107"/>
      <c r="B129" s="204" t="s">
        <v>169</v>
      </c>
      <c r="E129" s="381" t="s">
        <v>443</v>
      </c>
      <c r="F129" s="382"/>
      <c r="G129" s="382"/>
      <c r="H129" s="382"/>
      <c r="I129" s="382"/>
      <c r="J129" s="382"/>
      <c r="K129" s="382"/>
      <c r="L129" s="382"/>
      <c r="M129" s="382"/>
      <c r="N129" s="1"/>
      <c r="O129" s="1"/>
    </row>
    <row r="130" spans="1:29">
      <c r="A130" s="107"/>
      <c r="E130" s="383"/>
      <c r="F130" s="384"/>
      <c r="G130" s="384"/>
      <c r="H130" s="384"/>
      <c r="I130" s="384"/>
      <c r="J130" s="384"/>
      <c r="K130" s="384"/>
      <c r="L130" s="384"/>
      <c r="M130" s="384"/>
      <c r="N130" s="1"/>
      <c r="O130" s="1"/>
    </row>
    <row r="131" spans="1:29">
      <c r="A131" s="107"/>
      <c r="B131" s="15"/>
      <c r="D131" s="15"/>
      <c r="E131" s="49" t="s">
        <v>15</v>
      </c>
      <c r="F131" s="49" t="s">
        <v>16</v>
      </c>
      <c r="G131" s="49" t="s">
        <v>18</v>
      </c>
      <c r="H131" s="49" t="s">
        <v>19</v>
      </c>
      <c r="I131" s="49" t="s">
        <v>22</v>
      </c>
      <c r="J131" s="49" t="s">
        <v>23</v>
      </c>
      <c r="K131" s="49" t="s">
        <v>25</v>
      </c>
      <c r="L131" s="49" t="s">
        <v>26</v>
      </c>
      <c r="M131" s="49" t="s">
        <v>27</v>
      </c>
      <c r="N131" s="49" t="s">
        <v>28</v>
      </c>
      <c r="O131" s="254" t="s">
        <v>362</v>
      </c>
      <c r="P131" s="254" t="s">
        <v>363</v>
      </c>
      <c r="Q131" s="254" t="s">
        <v>364</v>
      </c>
      <c r="R131" s="254" t="s">
        <v>365</v>
      </c>
      <c r="S131" s="254" t="s">
        <v>366</v>
      </c>
      <c r="T131" s="254" t="s">
        <v>367</v>
      </c>
      <c r="U131" s="254" t="s">
        <v>368</v>
      </c>
      <c r="V131" s="254" t="s">
        <v>369</v>
      </c>
      <c r="W131" s="254" t="s">
        <v>370</v>
      </c>
      <c r="X131" s="254" t="s">
        <v>371</v>
      </c>
      <c r="Y131" s="254" t="s">
        <v>372</v>
      </c>
      <c r="Z131" s="254" t="s">
        <v>373</v>
      </c>
    </row>
    <row r="132" spans="1:29" ht="31.5">
      <c r="A132" s="107">
        <v>9</v>
      </c>
      <c r="B132" s="36" t="s">
        <v>259</v>
      </c>
      <c r="C132" s="31"/>
      <c r="D132" s="70"/>
      <c r="E132" s="312">
        <v>1908</v>
      </c>
      <c r="F132" s="312">
        <v>2170.0160710671425</v>
      </c>
      <c r="G132" s="84">
        <v>2651.2686823196627</v>
      </c>
      <c r="H132" s="84">
        <v>3419.4507290499223</v>
      </c>
      <c r="I132" s="84">
        <v>4576.9326946029696</v>
      </c>
      <c r="J132" s="84">
        <v>6195.6799626502443</v>
      </c>
      <c r="K132" s="84">
        <v>8174.9827975070357</v>
      </c>
      <c r="L132" s="84">
        <v>10633.911033635428</v>
      </c>
      <c r="M132" s="84">
        <v>13619.426634220283</v>
      </c>
      <c r="N132" s="84">
        <v>17254.651748610977</v>
      </c>
      <c r="O132" s="84">
        <v>21304.541446979987</v>
      </c>
      <c r="P132" s="84">
        <v>25814.37366442948</v>
      </c>
      <c r="Q132" s="84">
        <v>30880.009710337443</v>
      </c>
      <c r="R132" s="84">
        <v>39212.065193429415</v>
      </c>
      <c r="S132" s="84">
        <v>53228.177430058226</v>
      </c>
      <c r="T132" s="84">
        <v>67170.575011761015</v>
      </c>
      <c r="U132" s="84">
        <v>80882.199147870255</v>
      </c>
      <c r="V132" s="84">
        <v>94392.342720521177</v>
      </c>
      <c r="W132" s="84">
        <v>107701.85080745193</v>
      </c>
      <c r="X132" s="84">
        <v>120897.32292013132</v>
      </c>
      <c r="Y132" s="84">
        <v>134049.23587727975</v>
      </c>
      <c r="Z132" s="84">
        <v>147201.46498985824</v>
      </c>
      <c r="AA132" s="360"/>
      <c r="AB132" s="360"/>
      <c r="AC132" s="360"/>
    </row>
    <row r="133" spans="1:29">
      <c r="A133" s="107">
        <v>10</v>
      </c>
      <c r="B133" s="282" t="s">
        <v>426</v>
      </c>
      <c r="C133" s="31"/>
      <c r="D133" s="70"/>
      <c r="E133" s="312">
        <v>131.27102630484447</v>
      </c>
      <c r="F133" s="312">
        <v>380.90783667587539</v>
      </c>
      <c r="G133" s="84">
        <v>526.48893334529407</v>
      </c>
      <c r="H133" s="84">
        <v>500.70762407891908</v>
      </c>
      <c r="I133" s="84">
        <v>275.98819094986038</v>
      </c>
      <c r="J133" s="84">
        <v>384.69284713907115</v>
      </c>
      <c r="K133" s="84">
        <v>537.52628690556014</v>
      </c>
      <c r="L133" s="84">
        <v>750.89082070072652</v>
      </c>
      <c r="M133" s="84">
        <v>1019.0704314336961</v>
      </c>
      <c r="N133" s="84">
        <v>1384.5040390442932</v>
      </c>
      <c r="O133" s="84">
        <v>0</v>
      </c>
      <c r="P133" s="84">
        <v>0</v>
      </c>
      <c r="Q133" s="84">
        <v>0</v>
      </c>
      <c r="R133" s="84">
        <v>0</v>
      </c>
      <c r="S133" s="84">
        <v>0</v>
      </c>
      <c r="T133" s="84">
        <v>0</v>
      </c>
      <c r="U133" s="84">
        <v>0</v>
      </c>
      <c r="V133" s="84">
        <v>0</v>
      </c>
      <c r="W133" s="84">
        <v>132.64666491409605</v>
      </c>
      <c r="X133" s="84">
        <v>0</v>
      </c>
      <c r="Y133" s="84">
        <v>0</v>
      </c>
      <c r="Z133" s="84">
        <v>0</v>
      </c>
      <c r="AA133" s="360"/>
      <c r="AB133" s="360"/>
      <c r="AC133" s="360"/>
    </row>
    <row r="134" spans="1:29">
      <c r="A134" s="107"/>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row>
    <row r="135" spans="1:29">
      <c r="A135" s="107">
        <v>11</v>
      </c>
      <c r="B135" s="377" t="s">
        <v>303</v>
      </c>
      <c r="C135" s="378"/>
      <c r="D135" s="379"/>
      <c r="E135" s="337"/>
      <c r="F135" s="337"/>
      <c r="G135" s="64"/>
      <c r="H135" s="64"/>
      <c r="I135" s="64"/>
      <c r="J135" s="64"/>
      <c r="K135" s="64"/>
      <c r="L135" s="64"/>
      <c r="M135" s="64"/>
      <c r="N135" s="64"/>
      <c r="O135" s="64"/>
      <c r="P135" s="64"/>
      <c r="Q135" s="64"/>
      <c r="R135" s="64"/>
      <c r="S135" s="64"/>
      <c r="T135" s="64"/>
      <c r="U135" s="64"/>
      <c r="V135" s="64"/>
      <c r="W135" s="64"/>
      <c r="X135" s="64"/>
      <c r="Y135" s="64"/>
      <c r="Z135" s="64"/>
    </row>
    <row r="136" spans="1:29">
      <c r="A136" s="107">
        <v>12</v>
      </c>
      <c r="B136" s="377" t="s">
        <v>304</v>
      </c>
      <c r="C136" s="378"/>
      <c r="D136" s="379"/>
      <c r="E136" s="337"/>
      <c r="F136" s="337"/>
      <c r="G136" s="64"/>
      <c r="H136" s="64"/>
      <c r="I136" s="64"/>
      <c r="J136" s="64"/>
      <c r="K136" s="64"/>
      <c r="L136" s="64"/>
      <c r="M136" s="64"/>
      <c r="N136" s="64"/>
      <c r="O136" s="64"/>
      <c r="P136" s="64"/>
      <c r="Q136" s="64"/>
      <c r="R136" s="64"/>
      <c r="S136" s="64"/>
      <c r="T136" s="64"/>
      <c r="U136" s="64"/>
      <c r="V136" s="64"/>
      <c r="W136" s="64"/>
      <c r="X136" s="64"/>
      <c r="Y136" s="64"/>
      <c r="Z136" s="64"/>
    </row>
    <row r="137" spans="1:29">
      <c r="A137" s="107"/>
    </row>
    <row r="138" spans="1:29">
      <c r="A138" s="107"/>
    </row>
    <row r="139" spans="1:29">
      <c r="A139" s="231"/>
      <c r="B139" s="25"/>
    </row>
    <row r="140" spans="1:29">
      <c r="A140" s="107"/>
    </row>
    <row r="141" spans="1:29">
      <c r="A141" s="107"/>
      <c r="B141" s="380"/>
      <c r="C141" s="380"/>
      <c r="D141" s="380"/>
      <c r="G141" s="361">
        <f>G115/EBT!G17</f>
        <v>0.22860372685483435</v>
      </c>
      <c r="H141" s="361">
        <f>H115/EBT!H17</f>
        <v>0.16498580072625957</v>
      </c>
      <c r="I141" s="361">
        <f>I115/EBT!I17</f>
        <v>6.6302714617067771E-2</v>
      </c>
      <c r="J141" s="361">
        <f>J115/EBT!J17</f>
        <v>6.6750154901901712E-2</v>
      </c>
      <c r="K141" s="361">
        <f>K115/EBT!K17</f>
        <v>6.9219260247552178E-2</v>
      </c>
      <c r="L141" s="361">
        <f>L115/EBT!L17</f>
        <v>7.2928517858846117E-2</v>
      </c>
      <c r="M141" s="361">
        <f>M115/EBT!M17</f>
        <v>7.5951505675848796E-2</v>
      </c>
      <c r="N141" s="361">
        <f>N115/EBT!N17</f>
        <v>8.0193861109034606E-2</v>
      </c>
      <c r="O141" s="361">
        <f>O115/EBT!O17</f>
        <v>-9.8094619976820036E-2</v>
      </c>
      <c r="P141" s="361">
        <f>P115/EBT!P17</f>
        <v>-9.1319332201901207E-2</v>
      </c>
      <c r="Q141" s="361">
        <f>Q115/EBT!Q17</f>
        <v>-8.4709745137965212E-2</v>
      </c>
      <c r="R141" s="361">
        <f>R115/EBT!R17</f>
        <v>-8.1660799017498925E-2</v>
      </c>
      <c r="S141" s="361">
        <f>S115/EBT!S17</f>
        <v>-3.1878402177312813E-3</v>
      </c>
      <c r="T141" s="361">
        <f>T115/EBT!T17</f>
        <v>-8.1717138055740872E-3</v>
      </c>
      <c r="U141" s="361">
        <f>U115/EBT!U17</f>
        <v>-6.7228513164170221E-3</v>
      </c>
      <c r="V141" s="361">
        <f>V115/EBT!V17</f>
        <v>-3.6007279902187913E-3</v>
      </c>
      <c r="W141" s="361">
        <f>W115/EBT!W17</f>
        <v>1.0997322683857314E-3</v>
      </c>
      <c r="X141" s="361">
        <f>X115/EBT!X17</f>
        <v>-7.3332795086309358E-3</v>
      </c>
      <c r="Y141" s="361">
        <f>Y115/EBT!Y17</f>
        <v>-1.0746430525868395E-2</v>
      </c>
      <c r="Z141" s="361">
        <f>Z115/EBT!Z17</f>
        <v>-1.443531499998194E-2</v>
      </c>
    </row>
    <row r="142" spans="1:29">
      <c r="A142" s="107"/>
    </row>
    <row r="143" spans="1:29">
      <c r="A143" s="107"/>
    </row>
    <row r="144" spans="1:29">
      <c r="A144" s="107"/>
      <c r="B144" s="380"/>
      <c r="C144" s="380"/>
      <c r="D144" s="380"/>
    </row>
    <row r="145" spans="1:4">
      <c r="A145" s="107"/>
    </row>
    <row r="146" spans="1:4">
      <c r="A146" s="107"/>
    </row>
    <row r="147" spans="1:4">
      <c r="A147" s="107"/>
      <c r="B147" s="376"/>
      <c r="C147" s="376"/>
      <c r="D147" s="376"/>
    </row>
    <row r="148" spans="1:4">
      <c r="A148" s="107"/>
    </row>
    <row r="149" spans="1:4">
      <c r="A149" s="107"/>
    </row>
    <row r="150" spans="1:4">
      <c r="A150" s="107"/>
    </row>
    <row r="151" spans="1:4">
      <c r="A151" s="107"/>
    </row>
    <row r="152" spans="1:4">
      <c r="A152" s="107"/>
    </row>
    <row r="153" spans="1:4">
      <c r="A153" s="107"/>
    </row>
    <row r="154" spans="1:4">
      <c r="A154" s="107"/>
    </row>
    <row r="155" spans="1:4">
      <c r="A155" s="107"/>
    </row>
    <row r="156" spans="1:4">
      <c r="A156" s="107"/>
    </row>
    <row r="157" spans="1:4">
      <c r="A157" s="107"/>
    </row>
    <row r="158" spans="1:4">
      <c r="A158" s="107"/>
    </row>
    <row r="159" spans="1:4">
      <c r="A159" s="107"/>
    </row>
    <row r="160" spans="1:4">
      <c r="A160" s="107"/>
    </row>
    <row r="161" spans="1:1">
      <c r="A161" s="107"/>
    </row>
    <row r="162" spans="1:1">
      <c r="A162" s="107"/>
    </row>
    <row r="163" spans="1:1">
      <c r="A163" s="107"/>
    </row>
    <row r="164" spans="1:1">
      <c r="A164" s="107"/>
    </row>
    <row r="165" spans="1:1">
      <c r="A165" s="107"/>
    </row>
    <row r="166" spans="1:1">
      <c r="A166" s="107"/>
    </row>
    <row r="167" spans="1:1">
      <c r="A167" s="107"/>
    </row>
    <row r="168" spans="1:1">
      <c r="A168" s="107"/>
    </row>
    <row r="169" spans="1:1">
      <c r="A169" s="107"/>
    </row>
    <row r="170" spans="1:1">
      <c r="A170" s="107"/>
    </row>
    <row r="171" spans="1:1">
      <c r="A171" s="107"/>
    </row>
    <row r="172" spans="1:1">
      <c r="A172" s="107"/>
    </row>
    <row r="173" spans="1:1">
      <c r="A173" s="107"/>
    </row>
  </sheetData>
  <dataConsolidate/>
  <mergeCells count="6">
    <mergeCell ref="E129:M130"/>
    <mergeCell ref="B147:D147"/>
    <mergeCell ref="B135:D135"/>
    <mergeCell ref="B136:D136"/>
    <mergeCell ref="B141:D141"/>
    <mergeCell ref="B144:D144"/>
  </mergeCells>
  <printOptions horizontalCentered="1"/>
  <pageMargins left="0.25" right="0.25" top="0.75" bottom="0.75" header="0.3" footer="0.3"/>
  <pageSetup scale="29"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AF41"/>
  <sheetViews>
    <sheetView showGridLines="0" view="pageBreakPreview" zoomScale="80" zoomScaleNormal="55" zoomScaleSheetLayoutView="80" workbookViewId="0">
      <selection activeCell="E20" sqref="E20"/>
    </sheetView>
  </sheetViews>
  <sheetFormatPr defaultColWidth="9" defaultRowHeight="15.75"/>
  <cols>
    <col min="1" max="1" width="9" style="111"/>
    <col min="2" max="2" width="87.125" style="7" customWidth="1"/>
    <col min="3" max="3" width="19.125" style="7" customWidth="1"/>
    <col min="4" max="4" width="13.625" style="7" bestFit="1" customWidth="1"/>
    <col min="5" max="5" width="10.875" style="7" bestFit="1" customWidth="1"/>
    <col min="6" max="7" width="10.875" style="3" bestFit="1" customWidth="1"/>
    <col min="8" max="8" width="10.25" style="3" bestFit="1" customWidth="1"/>
    <col min="9" max="11" width="10.875" style="3" bestFit="1" customWidth="1"/>
    <col min="12" max="12" width="10.25" style="3" bestFit="1" customWidth="1"/>
    <col min="13" max="15" width="10.875" style="3" bestFit="1" customWidth="1"/>
    <col min="16" max="16" width="10.25" style="3" bestFit="1" customWidth="1"/>
    <col min="17" max="17" width="10.875" style="3" bestFit="1" customWidth="1"/>
    <col min="18" max="19" width="10.875" style="1" bestFit="1" customWidth="1"/>
    <col min="20" max="20" width="10.25" style="1" bestFit="1" customWidth="1"/>
    <col min="21" max="23" width="10.875" style="1" bestFit="1" customWidth="1"/>
    <col min="24" max="24" width="10.25" style="1" bestFit="1" customWidth="1"/>
    <col min="25" max="27" width="10.875" style="1" bestFit="1" customWidth="1"/>
    <col min="28" max="28" width="10.25" style="1" bestFit="1" customWidth="1"/>
    <col min="29" max="30" width="10.875" style="1" bestFit="1" customWidth="1"/>
    <col min="31" max="31" width="11.75" style="1" bestFit="1" customWidth="1"/>
    <col min="32" max="32" width="10.25" style="1" bestFit="1" customWidth="1"/>
    <col min="33" max="133" width="7.125" style="1" customWidth="1"/>
    <col min="134" max="16384" width="9" style="1"/>
  </cols>
  <sheetData>
    <row r="1" spans="1:32">
      <c r="B1" s="15" t="s">
        <v>20</v>
      </c>
      <c r="P1" s="1"/>
      <c r="Q1" s="1"/>
    </row>
    <row r="2" spans="1:32">
      <c r="B2" s="15" t="s">
        <v>21</v>
      </c>
      <c r="P2" s="1"/>
      <c r="Q2" s="1"/>
    </row>
    <row r="3" spans="1:32" s="2" customFormat="1">
      <c r="A3" s="111"/>
      <c r="B3" s="92" t="s">
        <v>252</v>
      </c>
      <c r="C3" s="13"/>
      <c r="D3" s="13"/>
      <c r="E3" s="13"/>
    </row>
    <row r="4" spans="1:32" s="2" customFormat="1">
      <c r="A4" s="111"/>
      <c r="B4" s="20" t="s">
        <v>179</v>
      </c>
      <c r="C4" s="12"/>
      <c r="D4" s="12"/>
      <c r="E4" s="12"/>
    </row>
    <row r="5" spans="1:32" s="2" customFormat="1">
      <c r="A5" s="111"/>
      <c r="B5" s="201" t="s">
        <v>178</v>
      </c>
      <c r="C5" s="12"/>
      <c r="D5" s="12"/>
      <c r="E5" s="12"/>
    </row>
    <row r="6" spans="1:32" s="2" customFormat="1">
      <c r="A6" s="111"/>
      <c r="B6" s="12"/>
      <c r="C6" s="12"/>
      <c r="D6" s="12"/>
      <c r="E6" s="12"/>
    </row>
    <row r="7" spans="1:32" s="2" customFormat="1" ht="15.75" customHeight="1">
      <c r="A7" s="111"/>
      <c r="B7" s="110" t="s">
        <v>96</v>
      </c>
      <c r="C7" s="7"/>
      <c r="D7" s="7"/>
      <c r="E7" s="7"/>
      <c r="F7" s="8"/>
      <c r="I7" s="4"/>
      <c r="J7" s="4"/>
      <c r="K7" s="4"/>
      <c r="L7" s="4"/>
      <c r="M7" s="4"/>
      <c r="N7" s="4"/>
      <c r="O7" s="4"/>
      <c r="P7" s="4"/>
      <c r="Q7" s="4"/>
    </row>
    <row r="8" spans="1:32" s="2" customFormat="1">
      <c r="A8" s="111"/>
      <c r="B8" s="15"/>
      <c r="C8" s="21" t="s">
        <v>130</v>
      </c>
      <c r="D8" s="92" t="s">
        <v>78</v>
      </c>
      <c r="E8" s="15"/>
      <c r="F8" s="41"/>
      <c r="G8" s="41"/>
      <c r="H8" s="41"/>
      <c r="I8" s="41"/>
      <c r="J8" s="45"/>
      <c r="K8" s="44"/>
      <c r="L8" s="44"/>
      <c r="M8" s="44"/>
      <c r="N8" s="44"/>
      <c r="O8" s="44"/>
      <c r="P8" s="44"/>
      <c r="Q8" s="44"/>
      <c r="R8" s="45"/>
      <c r="S8" s="45"/>
      <c r="T8" s="45"/>
    </row>
    <row r="9" spans="1:32" s="2" customFormat="1">
      <c r="A9" s="111"/>
      <c r="B9" s="9"/>
      <c r="C9" s="21" t="s">
        <v>397</v>
      </c>
      <c r="D9" s="368" t="s">
        <v>123</v>
      </c>
      <c r="E9" s="368"/>
      <c r="F9" s="368"/>
      <c r="G9" s="368"/>
      <c r="H9" s="169"/>
      <c r="I9" s="398" t="s">
        <v>124</v>
      </c>
      <c r="J9" s="399"/>
      <c r="K9" s="399"/>
      <c r="L9" s="44"/>
      <c r="M9" s="368" t="s">
        <v>125</v>
      </c>
      <c r="N9" s="385"/>
      <c r="O9" s="385"/>
      <c r="Q9" s="368" t="s">
        <v>398</v>
      </c>
      <c r="R9" s="385"/>
      <c r="S9" s="385"/>
      <c r="U9" s="368" t="s">
        <v>399</v>
      </c>
      <c r="V9" s="385"/>
      <c r="W9" s="385"/>
      <c r="Y9" s="368" t="s">
        <v>400</v>
      </c>
      <c r="Z9" s="385"/>
      <c r="AA9" s="385"/>
      <c r="AC9" s="368" t="s">
        <v>401</v>
      </c>
      <c r="AD9" s="385"/>
      <c r="AE9" s="385"/>
    </row>
    <row r="10" spans="1:32" s="5" customFormat="1" ht="18.75">
      <c r="A10" s="112"/>
      <c r="B10" s="204" t="s">
        <v>88</v>
      </c>
      <c r="C10" s="17"/>
      <c r="D10" s="254" t="s">
        <v>15</v>
      </c>
      <c r="E10" s="49" t="s">
        <v>16</v>
      </c>
      <c r="F10" s="49" t="s">
        <v>18</v>
      </c>
      <c r="G10" s="170" t="s">
        <v>19</v>
      </c>
      <c r="H10" s="171"/>
      <c r="I10" s="135" t="s">
        <v>22</v>
      </c>
      <c r="J10" s="49" t="s">
        <v>23</v>
      </c>
      <c r="K10" s="170" t="s">
        <v>25</v>
      </c>
      <c r="L10" s="171"/>
      <c r="M10" s="135" t="s">
        <v>26</v>
      </c>
      <c r="N10" s="49" t="s">
        <v>27</v>
      </c>
      <c r="O10" s="49" t="s">
        <v>28</v>
      </c>
      <c r="Q10" s="292" t="s">
        <v>362</v>
      </c>
      <c r="R10" s="254" t="s">
        <v>363</v>
      </c>
      <c r="S10" s="254" t="s">
        <v>364</v>
      </c>
      <c r="T10" s="307"/>
      <c r="U10" s="292" t="s">
        <v>365</v>
      </c>
      <c r="V10" s="292" t="s">
        <v>366</v>
      </c>
      <c r="W10" s="292" t="s">
        <v>367</v>
      </c>
      <c r="X10" s="307"/>
      <c r="Y10" s="292" t="s">
        <v>368</v>
      </c>
      <c r="Z10" s="292" t="s">
        <v>369</v>
      </c>
      <c r="AA10" s="292" t="s">
        <v>370</v>
      </c>
      <c r="AB10" s="307"/>
      <c r="AC10" s="292" t="s">
        <v>371</v>
      </c>
      <c r="AD10" s="292" t="s">
        <v>372</v>
      </c>
      <c r="AE10" s="292" t="s">
        <v>373</v>
      </c>
      <c r="AF10" s="307"/>
    </row>
    <row r="11" spans="1:32" ht="15" customHeight="1">
      <c r="A11" s="16">
        <v>1</v>
      </c>
      <c r="B11" s="15" t="s">
        <v>356</v>
      </c>
      <c r="C11" s="21"/>
      <c r="D11" s="179">
        <f>EBT!E14</f>
        <v>722772</v>
      </c>
      <c r="E11" s="179">
        <f>EBT!F14</f>
        <v>712411</v>
      </c>
      <c r="F11" s="179">
        <f>EBT!G14</f>
        <v>673995.94750303205</v>
      </c>
      <c r="G11" s="179">
        <f>EBT!H14</f>
        <v>675142.36830763042</v>
      </c>
      <c r="H11" s="173"/>
      <c r="I11" s="188">
        <f>EBT!I14</f>
        <v>673549.31339074112</v>
      </c>
      <c r="J11" s="188">
        <f>EBT!J14</f>
        <v>675313.88169592759</v>
      </c>
      <c r="K11" s="188">
        <f>EBT!K14</f>
        <v>679157.89520640194</v>
      </c>
      <c r="L11" s="191"/>
      <c r="M11" s="188">
        <f>EBT!L14</f>
        <v>685881.73444211658</v>
      </c>
      <c r="N11" s="188">
        <f>EBT!M14</f>
        <v>690564.92736908793</v>
      </c>
      <c r="O11" s="188">
        <f>EBT!N14</f>
        <v>698375.39447923598</v>
      </c>
      <c r="P11" s="1"/>
      <c r="Q11" s="301">
        <f>EBT!O14</f>
        <v>707383.28057999979</v>
      </c>
      <c r="R11" s="301">
        <f>EBT!P14</f>
        <v>717932.21799829195</v>
      </c>
      <c r="S11" s="301">
        <f>EBT!Q14</f>
        <v>727465.32991299289</v>
      </c>
      <c r="T11" s="191"/>
      <c r="U11" s="301">
        <f>EBT!R14</f>
        <v>744046.40927561803</v>
      </c>
      <c r="V11" s="301">
        <f>EBT!S14</f>
        <v>758787.84294772625</v>
      </c>
      <c r="W11" s="301">
        <f>EBT!T14</f>
        <v>788915.57962062059</v>
      </c>
      <c r="X11" s="191"/>
      <c r="Y11" s="301">
        <f>EBT!U14</f>
        <v>816330.41371506581</v>
      </c>
      <c r="Z11" s="301">
        <f>EBT!V14</f>
        <v>848463.96758778673</v>
      </c>
      <c r="AA11" s="301">
        <f>EBT!W14</f>
        <v>895345.48462844256</v>
      </c>
      <c r="AB11" s="191"/>
      <c r="AC11" s="301">
        <f>EBT!X14</f>
        <v>929262.08350379579</v>
      </c>
      <c r="AD11" s="301">
        <f>EBT!Y14</f>
        <v>972528.10522182053</v>
      </c>
      <c r="AE11" s="301">
        <f>EBT!Z14</f>
        <v>1004037.3657476522</v>
      </c>
      <c r="AF11" s="191"/>
    </row>
    <row r="12" spans="1:32" ht="15" customHeight="1">
      <c r="A12" s="16">
        <v>2</v>
      </c>
      <c r="B12" s="15" t="s">
        <v>402</v>
      </c>
      <c r="C12" s="15"/>
      <c r="D12" s="226"/>
      <c r="E12" s="84"/>
      <c r="F12" s="84"/>
      <c r="G12" s="91"/>
      <c r="H12" s="173"/>
      <c r="I12" s="287"/>
      <c r="J12" s="226"/>
      <c r="K12" s="226"/>
      <c r="L12" s="191"/>
      <c r="M12" s="84"/>
      <c r="N12" s="84"/>
      <c r="O12" s="84"/>
      <c r="P12" s="1"/>
      <c r="Q12" s="302"/>
      <c r="R12" s="302"/>
      <c r="S12" s="302"/>
      <c r="T12" s="191"/>
      <c r="U12" s="302"/>
      <c r="V12" s="302"/>
      <c r="W12" s="302"/>
      <c r="X12" s="191"/>
      <c r="Y12" s="302"/>
      <c r="Z12" s="302"/>
      <c r="AA12" s="302"/>
      <c r="AB12" s="191"/>
      <c r="AC12" s="302"/>
      <c r="AD12" s="302"/>
      <c r="AE12" s="302"/>
      <c r="AF12" s="191"/>
    </row>
    <row r="13" spans="1:32">
      <c r="A13" s="16">
        <v>3</v>
      </c>
      <c r="B13" s="15" t="s">
        <v>131</v>
      </c>
      <c r="C13" s="15"/>
      <c r="D13" s="297">
        <v>0.35749999999999998</v>
      </c>
      <c r="E13" s="295">
        <v>0.38500000000000001</v>
      </c>
      <c r="F13" s="295">
        <v>0.41249999999999998</v>
      </c>
      <c r="G13" s="296">
        <v>0.44</v>
      </c>
      <c r="H13" s="172"/>
      <c r="I13" s="297">
        <v>0.46</v>
      </c>
      <c r="J13" s="297">
        <v>0.5</v>
      </c>
      <c r="K13" s="297">
        <v>0.52</v>
      </c>
      <c r="L13" s="172"/>
      <c r="M13" s="297">
        <v>0.54669999999999996</v>
      </c>
      <c r="N13" s="297">
        <v>0.57330000000000003</v>
      </c>
      <c r="O13" s="297">
        <v>0.6</v>
      </c>
      <c r="P13" s="1"/>
      <c r="Q13" s="303">
        <v>0.6</v>
      </c>
      <c r="R13" s="297">
        <v>0.6</v>
      </c>
      <c r="S13" s="297">
        <v>0.6</v>
      </c>
      <c r="T13" s="172"/>
      <c r="U13" s="303">
        <v>0.6</v>
      </c>
      <c r="V13" s="297">
        <v>0.6</v>
      </c>
      <c r="W13" s="297">
        <v>0.6</v>
      </c>
      <c r="X13" s="308"/>
      <c r="Y13" s="303">
        <v>0.6</v>
      </c>
      <c r="Z13" s="297">
        <v>0.6</v>
      </c>
      <c r="AA13" s="297">
        <v>0.6</v>
      </c>
      <c r="AB13" s="308"/>
      <c r="AC13" s="303">
        <v>0.6</v>
      </c>
      <c r="AD13" s="297">
        <v>0.6</v>
      </c>
      <c r="AE13" s="297">
        <v>0.6</v>
      </c>
      <c r="AF13" s="308"/>
    </row>
    <row r="14" spans="1:32">
      <c r="A14" s="16">
        <v>4</v>
      </c>
      <c r="B14" s="15" t="s">
        <v>132</v>
      </c>
      <c r="C14" s="15"/>
      <c r="D14" s="388">
        <f>((D11-D12)*D13)+((E11-E12)*E13)+((F11-F12)*F13)+((G11-G12)*G13)</f>
        <v>1107755.1954003579</v>
      </c>
      <c r="E14" s="389"/>
      <c r="F14" s="389"/>
      <c r="G14" s="390"/>
      <c r="H14" s="174"/>
      <c r="I14" s="400">
        <f>(((I11-I12)*I13)+((J11-J12)*J13)+((K11-K12)*K13))</f>
        <v>1000651.7305150337</v>
      </c>
      <c r="J14" s="401"/>
      <c r="K14" s="401"/>
      <c r="L14" s="174"/>
      <c r="M14" s="401">
        <f>(((M11-M12)*M13)+((N11-N12)*N13)+((O11-O12)*O13))</f>
        <v>1189897.653767745</v>
      </c>
      <c r="N14" s="401"/>
      <c r="O14" s="402"/>
      <c r="P14" s="1"/>
      <c r="Q14" s="386">
        <f>(((Q11-Q12)*Q13)+((R11-R12)*R13)+((S11-S12)*S13))</f>
        <v>1291668.4970947707</v>
      </c>
      <c r="R14" s="386"/>
      <c r="S14" s="387"/>
      <c r="T14" s="174"/>
      <c r="U14" s="386">
        <f>(((U11-U12)*U13)+((V11-V12)*V13)+((W11-W12)*W13))</f>
        <v>1375049.8991063787</v>
      </c>
      <c r="V14" s="386"/>
      <c r="W14" s="387"/>
      <c r="X14" s="174"/>
      <c r="Y14" s="386">
        <f>(((Y11-Y12)*Y13)+((Z11-Z12)*Z13)+((AA11-AA12)*AA13))</f>
        <v>1536083.919558777</v>
      </c>
      <c r="Z14" s="386"/>
      <c r="AA14" s="387"/>
      <c r="AB14" s="174"/>
      <c r="AC14" s="386">
        <f>(((AC11-AC12)*AC13)+((AD11-AD12)*AD13)+((AE11-AE12)*AE13))</f>
        <v>1743496.5326839611</v>
      </c>
      <c r="AD14" s="386"/>
      <c r="AE14" s="387"/>
      <c r="AF14" s="174"/>
    </row>
    <row r="15" spans="1:32">
      <c r="A15" s="16"/>
      <c r="B15" s="15"/>
      <c r="C15" s="15"/>
      <c r="D15" s="57"/>
      <c r="E15" s="57"/>
      <c r="F15" s="57"/>
      <c r="G15" s="57"/>
      <c r="H15" s="176"/>
      <c r="I15" s="57"/>
      <c r="J15" s="57"/>
      <c r="K15" s="57"/>
      <c r="L15" s="176"/>
      <c r="M15" s="57"/>
      <c r="N15" s="57"/>
      <c r="O15" s="186"/>
      <c r="P15" s="1"/>
      <c r="Q15" s="304"/>
      <c r="R15" s="304"/>
      <c r="S15" s="304"/>
      <c r="T15" s="176"/>
      <c r="U15" s="304"/>
      <c r="V15" s="304"/>
      <c r="W15" s="304"/>
      <c r="X15" s="176"/>
      <c r="Y15" s="304"/>
      <c r="Z15" s="304"/>
      <c r="AA15" s="304"/>
      <c r="AB15" s="176"/>
      <c r="AC15" s="304"/>
      <c r="AD15" s="304"/>
      <c r="AE15" s="304"/>
      <c r="AF15" s="176"/>
    </row>
    <row r="16" spans="1:32" ht="16.5" thickBot="1">
      <c r="A16" s="16"/>
      <c r="B16" s="205" t="s">
        <v>345</v>
      </c>
      <c r="C16" s="15"/>
      <c r="D16" s="176"/>
      <c r="E16" s="176"/>
      <c r="F16" s="176"/>
      <c r="G16" s="176"/>
      <c r="H16" s="176"/>
      <c r="I16" s="176"/>
      <c r="J16" s="176"/>
      <c r="K16" s="176"/>
      <c r="L16" s="176"/>
      <c r="M16" s="176"/>
      <c r="N16" s="176"/>
      <c r="O16" s="175"/>
      <c r="P16" s="1"/>
      <c r="Q16" s="176"/>
      <c r="R16" s="176"/>
      <c r="S16" s="176"/>
      <c r="T16" s="176"/>
      <c r="U16" s="176"/>
      <c r="V16" s="176"/>
      <c r="W16" s="176"/>
      <c r="X16" s="176"/>
      <c r="Y16" s="176"/>
      <c r="Z16" s="176"/>
      <c r="AA16" s="176"/>
      <c r="AB16" s="176"/>
      <c r="AC16" s="176"/>
      <c r="AD16" s="176"/>
      <c r="AE16" s="176"/>
      <c r="AF16" s="176"/>
    </row>
    <row r="17" spans="1:32" ht="32.25" customHeight="1" thickBot="1">
      <c r="A17" s="16">
        <v>5</v>
      </c>
      <c r="B17" s="15" t="s">
        <v>348</v>
      </c>
      <c r="C17" s="293">
        <v>273130</v>
      </c>
      <c r="D17" s="187"/>
      <c r="E17" s="178"/>
      <c r="F17" s="178"/>
      <c r="G17" s="178"/>
      <c r="H17" s="192">
        <f>C17+SUM(D22:G22)</f>
        <v>19501.562204607937</v>
      </c>
      <c r="I17" s="178"/>
      <c r="J17" s="178"/>
      <c r="K17" s="178"/>
      <c r="L17" s="192">
        <f>H17+SUM(I22:K22)</f>
        <v>137398.12028545508</v>
      </c>
      <c r="M17" s="178"/>
      <c r="N17" s="178"/>
      <c r="O17" s="177"/>
      <c r="P17" s="192">
        <f>L17+SUM(M22:O22)</f>
        <v>55253.204284608248</v>
      </c>
      <c r="Q17" s="178"/>
      <c r="R17" s="178"/>
      <c r="S17" s="178"/>
      <c r="T17" s="192">
        <f>P17+SUM(Q22:S22)</f>
        <v>866956.33813178656</v>
      </c>
      <c r="U17" s="178"/>
      <c r="V17" s="178"/>
      <c r="W17" s="178"/>
      <c r="X17" s="192">
        <f>T17+SUM(U22:W22)</f>
        <v>1451680.4613403738</v>
      </c>
      <c r="Y17" s="178"/>
      <c r="Z17" s="178"/>
      <c r="AA17" s="178"/>
      <c r="AB17" s="192">
        <f>X17+SUM(Y22:AA22)</f>
        <v>2030018.2503275797</v>
      </c>
      <c r="AC17" s="178"/>
      <c r="AD17" s="178"/>
      <c r="AE17" s="178"/>
      <c r="AF17" s="192">
        <f>AB17+SUM(AC22:AE22)</f>
        <v>2849301.5331025166</v>
      </c>
    </row>
    <row r="18" spans="1:32">
      <c r="A18" s="16">
        <v>6</v>
      </c>
      <c r="B18" s="15" t="s">
        <v>440</v>
      </c>
      <c r="C18" s="15"/>
      <c r="D18" s="185">
        <f>EBT!E79+EBT!E126+EBT!E130</f>
        <v>312708.94400000002</v>
      </c>
      <c r="E18" s="185">
        <f>EBT!F79+EBT!F126+EBT!F130</f>
        <v>194807.98564</v>
      </c>
      <c r="F18" s="185">
        <f>EBT!G79+EBT!G126+EBT!G130</f>
        <v>199846.79260298301</v>
      </c>
      <c r="G18" s="185">
        <f>EBT!H79+EBT!H126+EBT!H130</f>
        <v>201080.989361983</v>
      </c>
      <c r="H18" s="174"/>
      <c r="I18" s="251">
        <f>EBT!I79+EBT!I126+EBT!I130</f>
        <v>374125.81712594896</v>
      </c>
      <c r="J18" s="251">
        <f>EBT!J79+EBT!J126+EBT!J130</f>
        <v>372846.90330294898</v>
      </c>
      <c r="K18" s="251">
        <f>EBT!K79+EBT!K126+EBT!K130</f>
        <v>371575.56816698296</v>
      </c>
      <c r="L18" s="174"/>
      <c r="M18" s="251">
        <f>EBT!L79+EBT!L126+EBT!L130</f>
        <v>370876.79239896603</v>
      </c>
      <c r="N18" s="251">
        <f>EBT!M79+EBT!M126+EBT!M130</f>
        <v>369060.00477996597</v>
      </c>
      <c r="O18" s="251">
        <f>EBT!N79+EBT!N126+EBT!N130</f>
        <v>367815.940587966</v>
      </c>
      <c r="P18" s="1"/>
      <c r="Q18" s="251">
        <f>EBT!O79+EBT!O126+EBT!O130</f>
        <v>697522.20618400001</v>
      </c>
      <c r="R18" s="251">
        <f>EBT!P79+EBT!P126+EBT!P130</f>
        <v>702910.93183196604</v>
      </c>
      <c r="S18" s="251">
        <f>EBT!Q79+EBT!Q126+EBT!Q130</f>
        <v>702938.49292598304</v>
      </c>
      <c r="T18" s="174"/>
      <c r="U18" s="251">
        <f>EBT!R79+EBT!R126+EBT!R130</f>
        <v>717787.778008983</v>
      </c>
      <c r="V18" s="251">
        <f>EBT!S79+EBT!S126+EBT!S130</f>
        <v>599712.25497898296</v>
      </c>
      <c r="W18" s="251">
        <f>EBT!T79+EBT!T126+EBT!T130</f>
        <v>642273.98932699999</v>
      </c>
      <c r="X18" s="309"/>
      <c r="Y18" s="251">
        <f>EBT!U79+EBT!U126+EBT!U130</f>
        <v>670640.63261299999</v>
      </c>
      <c r="Z18" s="251">
        <f>EBT!V79+EBT!V126+EBT!V130</f>
        <v>700425.47181298304</v>
      </c>
      <c r="AA18" s="251">
        <f>EBT!W79+EBT!W126+EBT!W130</f>
        <v>743355.60412000003</v>
      </c>
      <c r="AB18" s="309"/>
      <c r="AC18" s="251">
        <f>EBT!X79+EBT!X126+EBT!X130</f>
        <v>800384.75618996588</v>
      </c>
      <c r="AD18" s="251">
        <f>EBT!Y79+EBT!Y126+EBT!Y130</f>
        <v>859169.39373396605</v>
      </c>
      <c r="AE18" s="251">
        <f>EBT!Z79+EBT!Z126+EBT!Z130</f>
        <v>903225.66553496604</v>
      </c>
      <c r="AF18" s="309"/>
    </row>
    <row r="19" spans="1:32">
      <c r="A19" s="16" t="s">
        <v>275</v>
      </c>
      <c r="B19" s="15" t="s">
        <v>278</v>
      </c>
      <c r="C19" s="15"/>
      <c r="D19" s="207">
        <f>D18</f>
        <v>312708.94400000002</v>
      </c>
      <c r="E19" s="207">
        <f>E18</f>
        <v>194807.98564</v>
      </c>
      <c r="F19" s="207">
        <f>F18</f>
        <v>199846.79260298301</v>
      </c>
      <c r="G19" s="207">
        <f>G18</f>
        <v>201080.989361983</v>
      </c>
      <c r="H19" s="174"/>
      <c r="I19" s="298">
        <f>I18</f>
        <v>374125.81712594896</v>
      </c>
      <c r="J19" s="300">
        <f>(J11-J12)*J13-J27</f>
        <v>337656.94084796379</v>
      </c>
      <c r="K19" s="300">
        <f>(K11-K12)*K13-K27</f>
        <v>353162.10550732905</v>
      </c>
      <c r="L19" s="174"/>
      <c r="M19" s="300">
        <f>(M11-M12)*M13-M27</f>
        <v>374971.5442195051</v>
      </c>
      <c r="N19" s="300">
        <f>(N11-N12)*N13-N27</f>
        <v>395900.87286069815</v>
      </c>
      <c r="O19" s="300">
        <f>(O11-O12)*O13-O27</f>
        <v>419025.23668754159</v>
      </c>
      <c r="P19" s="1"/>
      <c r="Q19" s="300">
        <f>(Q11-Q12)*Q13-Q27</f>
        <v>424429.96834799985</v>
      </c>
      <c r="R19" s="300">
        <f>(R11-R12)*R13-R27</f>
        <v>430759.33079897513</v>
      </c>
      <c r="S19" s="300">
        <f>S18</f>
        <v>702938.49292598304</v>
      </c>
      <c r="T19" s="174"/>
      <c r="U19" s="300">
        <f>U18</f>
        <v>717787.778008983</v>
      </c>
      <c r="V19" s="300">
        <f t="shared" ref="V19:W19" si="0">V18</f>
        <v>599712.25497898296</v>
      </c>
      <c r="W19" s="300">
        <f t="shared" si="0"/>
        <v>642273.98932699999</v>
      </c>
      <c r="X19" s="174"/>
      <c r="Y19" s="300">
        <f>Y18</f>
        <v>670640.63261299999</v>
      </c>
      <c r="Z19" s="300">
        <f t="shared" ref="Z19:AA19" si="1">Z18</f>
        <v>700425.47181298304</v>
      </c>
      <c r="AA19" s="300">
        <f t="shared" si="1"/>
        <v>743355.60412000003</v>
      </c>
      <c r="AB19" s="174"/>
      <c r="AC19" s="300">
        <f>AC18</f>
        <v>800384.75618996588</v>
      </c>
      <c r="AD19" s="300">
        <f t="shared" ref="AD19:AE19" si="2">AD18</f>
        <v>859169.39373396605</v>
      </c>
      <c r="AE19" s="300">
        <f t="shared" si="2"/>
        <v>903225.66553496604</v>
      </c>
      <c r="AF19" s="174"/>
    </row>
    <row r="20" spans="1:32">
      <c r="A20" s="16">
        <v>7</v>
      </c>
      <c r="B20" s="15" t="s">
        <v>441</v>
      </c>
      <c r="C20" s="15"/>
      <c r="D20" s="207">
        <f>EBT!E130</f>
        <v>0</v>
      </c>
      <c r="E20" s="207">
        <f>EBT!F130</f>
        <v>0</v>
      </c>
      <c r="F20" s="207">
        <f>EBT!G130</f>
        <v>0</v>
      </c>
      <c r="G20" s="207">
        <f>EBT!H130</f>
        <v>0</v>
      </c>
      <c r="H20" s="174"/>
      <c r="I20" s="298">
        <f>+EBT!I130</f>
        <v>0</v>
      </c>
      <c r="J20" s="298">
        <f>+EBT!J130</f>
        <v>0</v>
      </c>
      <c r="K20" s="298">
        <f>+EBT!K130</f>
        <v>0</v>
      </c>
      <c r="L20" s="174"/>
      <c r="M20" s="298">
        <f>+EBT!L130</f>
        <v>0</v>
      </c>
      <c r="N20" s="298">
        <f>+EBT!M130</f>
        <v>0</v>
      </c>
      <c r="O20" s="298">
        <f>+EBT!N130</f>
        <v>0</v>
      </c>
      <c r="P20" s="1"/>
      <c r="Q20" s="298">
        <f>+EBT!O130</f>
        <v>0</v>
      </c>
      <c r="R20" s="298">
        <f>+EBT!P130</f>
        <v>0</v>
      </c>
      <c r="S20" s="298">
        <f>+EBT!Q130</f>
        <v>0</v>
      </c>
      <c r="T20" s="174"/>
      <c r="U20" s="298">
        <f>+EBT!R130</f>
        <v>0</v>
      </c>
      <c r="V20" s="298">
        <f>+EBT!S130</f>
        <v>0</v>
      </c>
      <c r="W20" s="298">
        <f>+EBT!T130</f>
        <v>0</v>
      </c>
      <c r="X20" s="174"/>
      <c r="Y20" s="298">
        <v>0</v>
      </c>
      <c r="Z20" s="298">
        <v>0</v>
      </c>
      <c r="AA20" s="298">
        <v>0</v>
      </c>
      <c r="AB20" s="174"/>
      <c r="AC20" s="298">
        <v>0</v>
      </c>
      <c r="AD20" s="298">
        <v>0</v>
      </c>
      <c r="AE20" s="298">
        <v>0</v>
      </c>
      <c r="AF20" s="174"/>
    </row>
    <row r="21" spans="1:32">
      <c r="A21" s="16" t="s">
        <v>279</v>
      </c>
      <c r="B21" s="15" t="s">
        <v>358</v>
      </c>
      <c r="C21" s="15"/>
      <c r="D21" s="207">
        <f>D20</f>
        <v>0</v>
      </c>
      <c r="E21" s="298">
        <f>(E11-E12)*E13-E27-E18</f>
        <v>79470.249359999987</v>
      </c>
      <c r="F21" s="298">
        <f>(F11-F12)*F13-F27-F18</f>
        <v>78176.535742017673</v>
      </c>
      <c r="G21" s="298">
        <f>(G11-G12)*G13-G27-G18</f>
        <v>95981.652693374403</v>
      </c>
      <c r="H21" s="174"/>
      <c r="I21" s="298">
        <f>(I11-I12)*I13-I27-I18</f>
        <v>-64293.132966208039</v>
      </c>
      <c r="J21" s="300">
        <f>J20</f>
        <v>0</v>
      </c>
      <c r="K21" s="300">
        <f>K20</f>
        <v>0</v>
      </c>
      <c r="L21" s="174"/>
      <c r="M21" s="298">
        <f>M20</f>
        <v>0</v>
      </c>
      <c r="N21" s="298">
        <f>N20</f>
        <v>0</v>
      </c>
      <c r="O21" s="298">
        <f>O20</f>
        <v>0</v>
      </c>
      <c r="P21" s="1"/>
      <c r="Q21" s="298">
        <f>Q20</f>
        <v>0</v>
      </c>
      <c r="R21" s="298">
        <f>R20</f>
        <v>0</v>
      </c>
      <c r="S21" s="300">
        <f>(S11-S12)*S13-S27-S18</f>
        <v>-266459.2949781873</v>
      </c>
      <c r="T21" s="174"/>
      <c r="U21" s="298">
        <f>(U11-U12)*U13-U27-U18</f>
        <v>-271359.9324436122</v>
      </c>
      <c r="V21" s="298">
        <f>(V11-V12)*V13-V27-V18</f>
        <v>-144439.54921034724</v>
      </c>
      <c r="W21" s="298">
        <f>(W11-W12)*W13-W27-W18</f>
        <v>-168924.64155462768</v>
      </c>
      <c r="X21" s="174"/>
      <c r="Y21" s="298">
        <f>(Y11-Y12)*Y13-Y27-Y18</f>
        <v>-180842.38438396051</v>
      </c>
      <c r="Z21" s="298">
        <f t="shared" ref="Z21:AA21" si="3">(Z11-Z12)*Z13-Z27-Z18</f>
        <v>-191347.09126031102</v>
      </c>
      <c r="AA21" s="298">
        <f t="shared" si="3"/>
        <v>-206148.31334293447</v>
      </c>
      <c r="AB21" s="174"/>
      <c r="AC21" s="298">
        <f>(AC11-AC12)*AC13-AC27-AC18</f>
        <v>-242827.50608768838</v>
      </c>
      <c r="AD21" s="298">
        <f t="shared" ref="AD21:AE21" si="4">(AD11-AD12)*AD13-AD27-AD18</f>
        <v>-275652.53060087375</v>
      </c>
      <c r="AE21" s="298">
        <f t="shared" si="4"/>
        <v>-300803.24608637474</v>
      </c>
      <c r="AF21" s="174"/>
    </row>
    <row r="22" spans="1:32">
      <c r="A22" s="16">
        <v>8</v>
      </c>
      <c r="B22" s="15" t="s">
        <v>357</v>
      </c>
      <c r="C22" s="15"/>
      <c r="D22" s="185">
        <f t="shared" ref="D22" si="5">D20-D21+D18-D19</f>
        <v>0</v>
      </c>
      <c r="E22" s="185">
        <f t="shared" ref="E22" si="6">E20-E21+E18-E19</f>
        <v>-79470.249359999987</v>
      </c>
      <c r="F22" s="185">
        <f t="shared" ref="F22" si="7">F20-F21+F18-F19</f>
        <v>-78176.535742017673</v>
      </c>
      <c r="G22" s="185">
        <f t="shared" ref="G22:I22" si="8">G20-G21+G18-G19</f>
        <v>-95981.652693374403</v>
      </c>
      <c r="H22" s="174"/>
      <c r="I22" s="185">
        <f t="shared" si="8"/>
        <v>64293.132966208039</v>
      </c>
      <c r="J22" s="185">
        <f t="shared" ref="J22" si="9">J20-J21+J18-J19</f>
        <v>35189.962454985187</v>
      </c>
      <c r="K22" s="185">
        <f t="shared" ref="K22" si="10">K20-K21+K18-K19</f>
        <v>18413.462659653916</v>
      </c>
      <c r="L22" s="174"/>
      <c r="M22" s="185">
        <f t="shared" ref="M22" si="11">M20-M21+M18-M19</f>
        <v>-4094.7518205390661</v>
      </c>
      <c r="N22" s="185">
        <f t="shared" ref="N22" si="12">N20-N21+N18-N19</f>
        <v>-26840.86808073218</v>
      </c>
      <c r="O22" s="185">
        <f t="shared" ref="O22" si="13">O20-O21+O18-O19</f>
        <v>-51209.296099575586</v>
      </c>
      <c r="P22" s="1"/>
      <c r="Q22" s="185">
        <f t="shared" ref="Q22:S22" si="14">Q20-Q21+Q18-Q19</f>
        <v>273092.23783600016</v>
      </c>
      <c r="R22" s="185">
        <f t="shared" si="14"/>
        <v>272151.6010329909</v>
      </c>
      <c r="S22" s="185">
        <f t="shared" si="14"/>
        <v>266459.2949781873</v>
      </c>
      <c r="T22" s="174"/>
      <c r="U22" s="185">
        <f>U20-U21+U18-U19</f>
        <v>271359.93244361226</v>
      </c>
      <c r="V22" s="185">
        <f>V20-V21+V18-V19</f>
        <v>144439.54921034724</v>
      </c>
      <c r="W22" s="185">
        <f>W20-W21+W18-W19</f>
        <v>168924.64155462768</v>
      </c>
      <c r="X22" s="174"/>
      <c r="Y22" s="185">
        <f>Y20-Y21+Y18-Y19</f>
        <v>180842.38438396051</v>
      </c>
      <c r="Z22" s="185">
        <f>Z20-Z21+Z18-Z19</f>
        <v>191347.09126031096</v>
      </c>
      <c r="AA22" s="185">
        <f>AA20-AA21+AA18-AA19</f>
        <v>206148.31334293447</v>
      </c>
      <c r="AB22" s="174"/>
      <c r="AC22" s="185">
        <f>AC20-AC21+AC18-AC19</f>
        <v>242827.50608768838</v>
      </c>
      <c r="AD22" s="185">
        <f t="shared" ref="AD22:AE22" si="15">AD20-AD21+AD18-AD19</f>
        <v>275652.53060087387</v>
      </c>
      <c r="AE22" s="185">
        <f t="shared" si="15"/>
        <v>300803.24608637474</v>
      </c>
      <c r="AF22" s="174"/>
    </row>
    <row r="23" spans="1:32">
      <c r="A23" s="16"/>
      <c r="B23" s="15"/>
      <c r="C23" s="15"/>
      <c r="D23" s="57"/>
      <c r="E23" s="57"/>
      <c r="F23" s="57"/>
      <c r="G23" s="57"/>
      <c r="H23" s="176"/>
      <c r="I23" s="57"/>
      <c r="J23" s="57"/>
      <c r="K23" s="57"/>
      <c r="L23" s="176"/>
      <c r="M23" s="57"/>
      <c r="N23" s="57"/>
      <c r="O23" s="186"/>
      <c r="P23" s="1"/>
      <c r="Q23" s="304"/>
      <c r="R23" s="304"/>
      <c r="S23" s="304"/>
      <c r="T23" s="176"/>
      <c r="U23" s="304"/>
      <c r="V23" s="304"/>
      <c r="W23" s="304"/>
      <c r="X23" s="176"/>
      <c r="Y23" s="304"/>
      <c r="Z23" s="304"/>
      <c r="AA23" s="304"/>
      <c r="AB23" s="176"/>
      <c r="AC23" s="304"/>
      <c r="AD23" s="304"/>
      <c r="AE23" s="304"/>
      <c r="AF23" s="176"/>
    </row>
    <row r="24" spans="1:32" ht="16.5" thickBot="1">
      <c r="A24" s="16"/>
      <c r="B24" s="205" t="s">
        <v>346</v>
      </c>
      <c r="C24" s="15"/>
      <c r="D24" s="176"/>
      <c r="E24" s="176"/>
      <c r="F24" s="176"/>
      <c r="G24" s="176"/>
      <c r="H24" s="176"/>
      <c r="I24" s="176"/>
      <c r="J24" s="176"/>
      <c r="K24" s="176"/>
      <c r="L24" s="176"/>
      <c r="M24" s="176"/>
      <c r="N24" s="176"/>
      <c r="O24" s="175"/>
      <c r="P24" s="1"/>
      <c r="Q24" s="176"/>
      <c r="R24" s="176"/>
      <c r="S24" s="176"/>
      <c r="T24" s="176"/>
      <c r="U24" s="176"/>
      <c r="V24" s="176"/>
      <c r="W24" s="176"/>
      <c r="X24" s="176"/>
      <c r="Y24" s="176"/>
      <c r="Z24" s="176"/>
      <c r="AA24" s="176"/>
      <c r="AB24" s="176"/>
      <c r="AC24" s="176"/>
      <c r="AD24" s="176"/>
      <c r="AE24" s="176"/>
      <c r="AF24" s="176"/>
    </row>
    <row r="25" spans="1:32" ht="16.5" thickBot="1">
      <c r="A25" s="16">
        <v>9</v>
      </c>
      <c r="B25" s="15" t="s">
        <v>348</v>
      </c>
      <c r="C25" s="294">
        <v>0</v>
      </c>
      <c r="D25" s="187"/>
      <c r="E25" s="178"/>
      <c r="F25" s="178"/>
      <c r="G25" s="178"/>
      <c r="H25" s="192">
        <f>C25+SUM(D28:G28)</f>
        <v>0</v>
      </c>
      <c r="I25" s="178"/>
      <c r="J25" s="178"/>
      <c r="K25" s="178"/>
      <c r="L25" s="192">
        <f>H25+SUM(I28:K28)</f>
        <v>0</v>
      </c>
      <c r="M25" s="178"/>
      <c r="N25" s="178"/>
      <c r="O25" s="177"/>
      <c r="P25" s="192">
        <f>L25+SUM(M28:O28)</f>
        <v>0</v>
      </c>
      <c r="Q25" s="178"/>
      <c r="R25" s="178"/>
      <c r="S25" s="178"/>
      <c r="T25" s="192">
        <f>P25+SUM(Q28:S28)</f>
        <v>0</v>
      </c>
      <c r="U25" s="178"/>
      <c r="V25" s="178"/>
      <c r="W25" s="178"/>
      <c r="X25" s="192">
        <f>T25+SUM(U28:W28)</f>
        <v>0</v>
      </c>
      <c r="Y25" s="178"/>
      <c r="Z25" s="178"/>
      <c r="AA25" s="178"/>
      <c r="AB25" s="192">
        <f>X25+SUM(Y28:AA28)</f>
        <v>0</v>
      </c>
      <c r="AC25" s="178"/>
      <c r="AD25" s="178"/>
      <c r="AE25" s="178"/>
      <c r="AF25" s="192">
        <f>AB25+SUM(AC28:AE28)</f>
        <v>0</v>
      </c>
    </row>
    <row r="26" spans="1:32">
      <c r="A26" s="16">
        <v>10</v>
      </c>
      <c r="B26" s="15" t="s">
        <v>276</v>
      </c>
      <c r="C26" s="15"/>
      <c r="D26" s="299"/>
      <c r="E26" s="299"/>
      <c r="F26" s="299"/>
      <c r="G26" s="299"/>
      <c r="H26" s="174"/>
      <c r="I26" s="299"/>
      <c r="J26" s="299"/>
      <c r="K26" s="299"/>
      <c r="L26" s="174"/>
      <c r="M26" s="299"/>
      <c r="N26" s="299"/>
      <c r="O26" s="299"/>
      <c r="P26" s="1"/>
      <c r="Q26" s="193"/>
      <c r="R26" s="193"/>
      <c r="S26" s="193"/>
      <c r="T26" s="174"/>
      <c r="U26" s="193"/>
      <c r="V26" s="193"/>
      <c r="W26" s="193"/>
      <c r="X26" s="309"/>
      <c r="Y26" s="193"/>
      <c r="Z26" s="193"/>
      <c r="AA26" s="193"/>
      <c r="AB26" s="309"/>
      <c r="AC26" s="193"/>
      <c r="AD26" s="193"/>
      <c r="AE26" s="193"/>
      <c r="AF26" s="309"/>
    </row>
    <row r="27" spans="1:32">
      <c r="A27" s="16">
        <v>11</v>
      </c>
      <c r="B27" s="15" t="s">
        <v>349</v>
      </c>
      <c r="C27" s="15"/>
      <c r="D27" s="193"/>
      <c r="E27" s="299"/>
      <c r="F27" s="299"/>
      <c r="G27" s="299"/>
      <c r="H27" s="174"/>
      <c r="I27" s="299"/>
      <c r="J27" s="299"/>
      <c r="K27" s="299"/>
      <c r="L27" s="174"/>
      <c r="M27" s="299"/>
      <c r="N27" s="299"/>
      <c r="O27" s="299"/>
      <c r="P27" s="1"/>
      <c r="Q27" s="193"/>
      <c r="R27" s="193"/>
      <c r="S27" s="193"/>
      <c r="T27" s="174"/>
      <c r="U27" s="193"/>
      <c r="V27" s="193"/>
      <c r="W27" s="193"/>
      <c r="X27" s="174"/>
      <c r="Y27" s="193"/>
      <c r="Z27" s="193"/>
      <c r="AA27" s="193"/>
      <c r="AB27" s="174"/>
      <c r="AC27" s="193"/>
      <c r="AD27" s="193"/>
      <c r="AE27" s="193"/>
      <c r="AF27" s="174"/>
    </row>
    <row r="28" spans="1:32">
      <c r="A28" s="16">
        <v>12</v>
      </c>
      <c r="B28" s="15" t="s">
        <v>350</v>
      </c>
      <c r="C28" s="15"/>
      <c r="D28" s="185">
        <f t="shared" ref="D28" si="16">D26-D27</f>
        <v>0</v>
      </c>
      <c r="E28" s="185">
        <f t="shared" ref="E28" si="17">E26-E27</f>
        <v>0</v>
      </c>
      <c r="F28" s="185">
        <f t="shared" ref="F28" si="18">F26-F27</f>
        <v>0</v>
      </c>
      <c r="G28" s="185">
        <f t="shared" ref="G28:I28" si="19">G26-G27</f>
        <v>0</v>
      </c>
      <c r="H28" s="176"/>
      <c r="I28" s="185">
        <f t="shared" si="19"/>
        <v>0</v>
      </c>
      <c r="J28" s="185">
        <f t="shared" ref="J28" si="20">J26-J27</f>
        <v>0</v>
      </c>
      <c r="K28" s="185">
        <f t="shared" ref="K28" si="21">K26-K27</f>
        <v>0</v>
      </c>
      <c r="L28" s="176"/>
      <c r="M28" s="185">
        <f t="shared" ref="M28" si="22">M26-M27</f>
        <v>0</v>
      </c>
      <c r="N28" s="185">
        <f t="shared" ref="N28" si="23">N26-N27</f>
        <v>0</v>
      </c>
      <c r="O28" s="185">
        <f t="shared" ref="O28" si="24">O26-O27</f>
        <v>0</v>
      </c>
      <c r="P28" s="1"/>
      <c r="Q28" s="185">
        <f t="shared" ref="Q28:S28" si="25">Q26-Q27</f>
        <v>0</v>
      </c>
      <c r="R28" s="185">
        <f t="shared" si="25"/>
        <v>0</v>
      </c>
      <c r="S28" s="185">
        <f t="shared" si="25"/>
        <v>0</v>
      </c>
      <c r="T28" s="176"/>
      <c r="U28" s="185">
        <f>U26-U27</f>
        <v>0</v>
      </c>
      <c r="V28" s="185">
        <f t="shared" ref="V28:W28" si="26">V26-V27</f>
        <v>0</v>
      </c>
      <c r="W28" s="185">
        <f t="shared" si="26"/>
        <v>0</v>
      </c>
      <c r="X28" s="176"/>
      <c r="Y28" s="185">
        <f>Y26-Y27</f>
        <v>0</v>
      </c>
      <c r="Z28" s="185">
        <f t="shared" ref="Z28:AA28" si="27">Z26-Z27</f>
        <v>0</v>
      </c>
      <c r="AA28" s="185">
        <f t="shared" si="27"/>
        <v>0</v>
      </c>
      <c r="AB28" s="176"/>
      <c r="AC28" s="185">
        <f>AC26-AC27</f>
        <v>0</v>
      </c>
      <c r="AD28" s="185">
        <f t="shared" ref="AD28:AE28" si="28">AD26-AD27</f>
        <v>0</v>
      </c>
      <c r="AE28" s="185">
        <f t="shared" si="28"/>
        <v>0</v>
      </c>
      <c r="AF28" s="176"/>
    </row>
    <row r="29" spans="1:32">
      <c r="A29" s="16"/>
      <c r="B29" s="15"/>
      <c r="C29" s="15"/>
      <c r="D29" s="115"/>
      <c r="E29" s="115"/>
      <c r="F29" s="115"/>
      <c r="G29" s="115"/>
      <c r="H29" s="176"/>
      <c r="I29" s="115"/>
      <c r="J29" s="115"/>
      <c r="K29" s="115"/>
      <c r="L29" s="176"/>
      <c r="M29" s="115"/>
      <c r="N29" s="115"/>
      <c r="O29" s="184"/>
      <c r="P29" s="1"/>
      <c r="Q29" s="305"/>
      <c r="R29" s="305"/>
      <c r="S29" s="305"/>
      <c r="T29" s="176"/>
      <c r="U29" s="305"/>
      <c r="V29" s="305"/>
      <c r="W29" s="305"/>
      <c r="X29" s="176"/>
      <c r="Y29" s="305"/>
      <c r="Z29" s="305"/>
      <c r="AA29" s="305"/>
      <c r="AB29" s="176"/>
      <c r="AC29" s="305"/>
      <c r="AD29" s="305"/>
      <c r="AE29" s="305"/>
      <c r="AF29" s="176"/>
    </row>
    <row r="30" spans="1:32">
      <c r="A30" s="16">
        <v>13</v>
      </c>
      <c r="B30" s="15" t="s">
        <v>299</v>
      </c>
      <c r="C30" s="15"/>
      <c r="D30" s="403">
        <f>SUM(D19:G19)+SUM(D21:G21)+SUM(D27:G27)</f>
        <v>1162073.1494003581</v>
      </c>
      <c r="E30" s="404"/>
      <c r="F30" s="404"/>
      <c r="G30" s="404"/>
      <c r="H30" s="174"/>
      <c r="I30" s="391">
        <f>SUM(I19:K19)+SUM(I21:K21)+SUM(I27:K27)</f>
        <v>1000651.7305150337</v>
      </c>
      <c r="J30" s="391"/>
      <c r="K30" s="391"/>
      <c r="L30" s="174"/>
      <c r="M30" s="391">
        <f>SUM(M19:O19)+SUM(M21:O21)+SUM(M27:O27)</f>
        <v>1189897.653767745</v>
      </c>
      <c r="N30" s="391"/>
      <c r="O30" s="391"/>
      <c r="P30" s="1"/>
      <c r="Q30" s="391">
        <f>SUM(Q19:S19)+SUM(Q21:S21)+SUM(Q27:S27)</f>
        <v>1291668.4970947704</v>
      </c>
      <c r="R30" s="391"/>
      <c r="S30" s="391"/>
      <c r="T30" s="174"/>
      <c r="U30" s="388">
        <f>SUM(U19:W19)+SUM(U21:W21)+SUM(U27:W27)</f>
        <v>1375049.8991063789</v>
      </c>
      <c r="V30" s="389"/>
      <c r="W30" s="390"/>
      <c r="X30" s="174"/>
      <c r="Y30" s="388">
        <f>SUM(Y19:AA19)+SUM(Y21:AA21)+SUM(Y27:AA27)</f>
        <v>1536083.9195587768</v>
      </c>
      <c r="Z30" s="389"/>
      <c r="AA30" s="390"/>
      <c r="AB30" s="174"/>
      <c r="AC30" s="388">
        <f>SUM(AC19:AE19)+SUM(AC21:AE21)+SUM(AC27:AE27)</f>
        <v>1743496.5326839611</v>
      </c>
      <c r="AD30" s="389"/>
      <c r="AE30" s="390"/>
      <c r="AF30" s="174"/>
    </row>
    <row r="31" spans="1:32">
      <c r="A31" s="16"/>
      <c r="B31" s="15"/>
      <c r="C31" s="15"/>
      <c r="D31" s="115"/>
      <c r="E31" s="115"/>
      <c r="F31" s="115"/>
      <c r="G31" s="115"/>
      <c r="H31" s="176"/>
      <c r="I31" s="115"/>
      <c r="J31" s="115"/>
      <c r="K31" s="115"/>
      <c r="L31" s="176"/>
      <c r="M31" s="115"/>
      <c r="N31" s="115"/>
      <c r="O31" s="184"/>
      <c r="P31" s="1"/>
      <c r="Q31" s="305"/>
      <c r="R31" s="305"/>
      <c r="S31" s="305"/>
      <c r="T31" s="176"/>
      <c r="U31" s="305"/>
      <c r="V31" s="305"/>
      <c r="W31" s="305"/>
      <c r="X31" s="176"/>
      <c r="Y31" s="305"/>
      <c r="Z31" s="305"/>
      <c r="AA31" s="305"/>
      <c r="AB31" s="176"/>
      <c r="AC31" s="305"/>
      <c r="AD31" s="305"/>
      <c r="AE31" s="305"/>
      <c r="AF31" s="176"/>
    </row>
    <row r="32" spans="1:32">
      <c r="A32" s="16">
        <v>14</v>
      </c>
      <c r="B32" s="15" t="s">
        <v>347</v>
      </c>
      <c r="C32" s="15"/>
      <c r="D32" s="392">
        <f>D30-D14</f>
        <v>54317.954000000143</v>
      </c>
      <c r="E32" s="393"/>
      <c r="F32" s="393"/>
      <c r="G32" s="394"/>
      <c r="H32" s="174"/>
      <c r="I32" s="405">
        <f>I30-I14</f>
        <v>0</v>
      </c>
      <c r="J32" s="405"/>
      <c r="K32" s="405"/>
      <c r="L32" s="174"/>
      <c r="M32" s="395">
        <f>M30-M14</f>
        <v>0</v>
      </c>
      <c r="N32" s="396"/>
      <c r="O32" s="397"/>
      <c r="P32" s="1"/>
      <c r="Q32" s="388">
        <f>Q30-Q14</f>
        <v>0</v>
      </c>
      <c r="R32" s="389"/>
      <c r="S32" s="390"/>
      <c r="T32" s="174"/>
      <c r="U32" s="388">
        <f>U30-U14</f>
        <v>0</v>
      </c>
      <c r="V32" s="389"/>
      <c r="W32" s="390"/>
      <c r="X32" s="174"/>
      <c r="Y32" s="388">
        <f>Y30-Y14</f>
        <v>0</v>
      </c>
      <c r="Z32" s="389"/>
      <c r="AA32" s="390"/>
      <c r="AB32" s="174"/>
      <c r="AC32" s="388">
        <f>AC30-AC14</f>
        <v>0</v>
      </c>
      <c r="AD32" s="389"/>
      <c r="AE32" s="390"/>
      <c r="AF32" s="174"/>
    </row>
    <row r="33" spans="1:32">
      <c r="A33" s="113"/>
      <c r="B33" s="23"/>
      <c r="C33" s="114"/>
      <c r="D33" s="115"/>
      <c r="E33" s="115"/>
      <c r="F33" s="115"/>
      <c r="G33" s="115"/>
      <c r="H33" s="178"/>
      <c r="I33" s="115"/>
      <c r="J33" s="115"/>
      <c r="K33" s="116"/>
      <c r="L33" s="190"/>
      <c r="M33" s="116"/>
      <c r="N33" s="116"/>
      <c r="O33" s="117"/>
      <c r="P33" s="1"/>
      <c r="Q33" s="306"/>
      <c r="R33" s="306"/>
      <c r="S33" s="306"/>
      <c r="T33" s="190"/>
      <c r="U33" s="306"/>
      <c r="V33" s="306"/>
      <c r="W33" s="306"/>
      <c r="X33" s="178"/>
      <c r="Y33" s="306"/>
      <c r="Z33" s="306"/>
      <c r="AA33" s="306"/>
      <c r="AB33" s="178"/>
      <c r="AC33" s="306"/>
      <c r="AD33" s="306"/>
      <c r="AE33" s="306"/>
      <c r="AF33" s="178"/>
    </row>
    <row r="34" spans="1:32" s="7" customFormat="1">
      <c r="A34" s="310"/>
      <c r="B34" s="311"/>
      <c r="F34" s="3"/>
      <c r="G34" s="3"/>
      <c r="H34" s="3"/>
      <c r="I34" s="3"/>
      <c r="J34" s="3"/>
      <c r="K34" s="3"/>
      <c r="L34" s="3"/>
      <c r="M34" s="3"/>
      <c r="N34" s="3"/>
      <c r="O34" s="3"/>
      <c r="P34" s="3"/>
      <c r="Q34" s="3"/>
      <c r="R34" s="1"/>
      <c r="S34" s="1"/>
      <c r="T34" s="1"/>
    </row>
    <row r="35" spans="1:32" s="7" customFormat="1">
      <c r="A35" s="111"/>
      <c r="F35" s="3"/>
      <c r="G35" s="3"/>
      <c r="H35" s="3"/>
      <c r="I35" s="3"/>
      <c r="J35" s="3"/>
      <c r="K35" s="3"/>
      <c r="L35" s="3"/>
      <c r="M35" s="3"/>
      <c r="N35" s="3"/>
      <c r="O35" s="3"/>
      <c r="P35" s="3"/>
      <c r="Q35" s="3"/>
      <c r="R35" s="1"/>
      <c r="S35" s="1"/>
      <c r="T35" s="1"/>
    </row>
    <row r="36" spans="1:32" s="7" customFormat="1">
      <c r="A36" s="111"/>
      <c r="F36" s="3"/>
      <c r="G36" s="3"/>
      <c r="H36" s="3"/>
      <c r="I36" s="3"/>
      <c r="J36" s="3"/>
      <c r="K36" s="3"/>
      <c r="L36" s="3"/>
      <c r="M36" s="3"/>
      <c r="N36" s="3"/>
      <c r="O36" s="3"/>
      <c r="P36" s="3"/>
      <c r="Q36" s="3"/>
      <c r="R36" s="1"/>
      <c r="S36" s="1"/>
      <c r="T36" s="1"/>
    </row>
    <row r="41" spans="1:32">
      <c r="B41" s="15"/>
    </row>
  </sheetData>
  <dataConsolidate/>
  <mergeCells count="28">
    <mergeCell ref="D32:G32"/>
    <mergeCell ref="D14:G14"/>
    <mergeCell ref="M30:O30"/>
    <mergeCell ref="M32:O32"/>
    <mergeCell ref="D9:G9"/>
    <mergeCell ref="I9:K9"/>
    <mergeCell ref="M9:O9"/>
    <mergeCell ref="I14:K14"/>
    <mergeCell ref="M14:O14"/>
    <mergeCell ref="D30:G30"/>
    <mergeCell ref="I30:K30"/>
    <mergeCell ref="I32:K32"/>
    <mergeCell ref="Q9:S9"/>
    <mergeCell ref="Q14:S14"/>
    <mergeCell ref="Q30:S30"/>
    <mergeCell ref="Q32:S32"/>
    <mergeCell ref="U9:W9"/>
    <mergeCell ref="U14:W14"/>
    <mergeCell ref="U30:W30"/>
    <mergeCell ref="U32:W32"/>
    <mergeCell ref="Y9:AA9"/>
    <mergeCell ref="Y14:AA14"/>
    <mergeCell ref="Y30:AA30"/>
    <mergeCell ref="Y32:AA32"/>
    <mergeCell ref="AC9:AE9"/>
    <mergeCell ref="AC14:AE14"/>
    <mergeCell ref="AC30:AE30"/>
    <mergeCell ref="AC32:AE32"/>
  </mergeCells>
  <printOptions horizontalCentered="1"/>
  <pageMargins left="0.25" right="0.25" top="0.75" bottom="0.75" header="0.3" footer="0.3"/>
  <pageSetup scale="29"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231" t="s">
        <v>308</v>
      </c>
      <c r="B1" s="231" t="s">
        <v>317</v>
      </c>
      <c r="C1" s="231" t="s">
        <v>319</v>
      </c>
      <c r="D1" s="231" t="s">
        <v>325</v>
      </c>
      <c r="E1" s="231" t="s">
        <v>326</v>
      </c>
      <c r="F1" s="231" t="s">
        <v>327</v>
      </c>
    </row>
    <row r="2" spans="1:6">
      <c r="A2" s="232" t="s">
        <v>316</v>
      </c>
      <c r="B2" s="232" t="s">
        <v>316</v>
      </c>
      <c r="C2" s="232" t="s">
        <v>320</v>
      </c>
      <c r="D2" s="232" t="s">
        <v>320</v>
      </c>
      <c r="E2" s="232" t="s">
        <v>316</v>
      </c>
      <c r="F2" s="232" t="s">
        <v>320</v>
      </c>
    </row>
    <row r="3" spans="1:6">
      <c r="A3" s="232" t="s">
        <v>314</v>
      </c>
      <c r="B3" s="232" t="s">
        <v>314</v>
      </c>
      <c r="C3" s="232" t="s">
        <v>321</v>
      </c>
      <c r="D3" s="232" t="s">
        <v>321</v>
      </c>
      <c r="E3" s="232" t="s">
        <v>314</v>
      </c>
      <c r="F3" s="232" t="s">
        <v>321</v>
      </c>
    </row>
    <row r="4" spans="1:6">
      <c r="A4" s="232" t="s">
        <v>311</v>
      </c>
      <c r="B4" s="232" t="s">
        <v>311</v>
      </c>
      <c r="C4" s="232" t="s">
        <v>322</v>
      </c>
      <c r="D4" s="232" t="s">
        <v>322</v>
      </c>
      <c r="E4" s="232" t="s">
        <v>311</v>
      </c>
      <c r="F4" s="232" t="s">
        <v>322</v>
      </c>
    </row>
    <row r="5" spans="1:6">
      <c r="A5" s="232" t="s">
        <v>312</v>
      </c>
      <c r="B5" s="232" t="s">
        <v>312</v>
      </c>
      <c r="C5" s="232" t="s">
        <v>314</v>
      </c>
      <c r="D5" s="232" t="s">
        <v>314</v>
      </c>
      <c r="E5" s="232" t="s">
        <v>312</v>
      </c>
      <c r="F5" s="232" t="s">
        <v>314</v>
      </c>
    </row>
    <row r="6" spans="1:6">
      <c r="A6" s="232" t="s">
        <v>309</v>
      </c>
      <c r="B6" s="232" t="s">
        <v>309</v>
      </c>
      <c r="C6" s="232" t="s">
        <v>323</v>
      </c>
      <c r="D6" s="232" t="s">
        <v>323</v>
      </c>
      <c r="E6" s="232" t="s">
        <v>309</v>
      </c>
      <c r="F6" s="232" t="s">
        <v>323</v>
      </c>
    </row>
    <row r="7" spans="1:6">
      <c r="A7" s="232" t="s">
        <v>313</v>
      </c>
      <c r="B7" s="232" t="s">
        <v>313</v>
      </c>
      <c r="C7" s="232" t="s">
        <v>324</v>
      </c>
      <c r="D7" s="232" t="s">
        <v>324</v>
      </c>
      <c r="E7" s="232" t="s">
        <v>313</v>
      </c>
      <c r="F7" s="232" t="s">
        <v>324</v>
      </c>
    </row>
    <row r="8" spans="1:6">
      <c r="A8" s="232" t="s">
        <v>310</v>
      </c>
      <c r="B8" s="232" t="s">
        <v>310</v>
      </c>
      <c r="D8" s="232"/>
      <c r="E8" s="232" t="s">
        <v>310</v>
      </c>
      <c r="F8" s="232"/>
    </row>
    <row r="9" spans="1:6">
      <c r="A9" s="232" t="s">
        <v>315</v>
      </c>
      <c r="B9" s="232" t="s">
        <v>315</v>
      </c>
      <c r="D9" s="232"/>
      <c r="E9" s="232" t="s">
        <v>315</v>
      </c>
      <c r="F9" s="232"/>
    </row>
    <row r="10" spans="1:6">
      <c r="B10" s="232" t="s">
        <v>318</v>
      </c>
      <c r="D10" s="232"/>
      <c r="E10" s="232" t="s">
        <v>318</v>
      </c>
      <c r="F10" s="232"/>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46F0A-D228-46DD-BAB0-21CF8307FB81}">
  <ds:schemaRefs>
    <ds:schemaRef ds:uri="http://schemas.microsoft.com/office/2006/documentManagement/types"/>
    <ds:schemaRef ds:uri="http://schemas.openxmlformats.org/package/2006/metadata/core-properties"/>
    <ds:schemaRef ds:uri="http://www.w3.org/XML/1998/namespace"/>
    <ds:schemaRef ds:uri="http://purl.org/dc/dcmitype/"/>
    <ds:schemaRef ds:uri="8eef3743-c7b3-4cbe-8837-b6e805be353c"/>
    <ds:schemaRef ds:uri="http://schemas.microsoft.com/office/2006/metadata/properties"/>
    <ds:schemaRef ds:uri="http://purl.org/dc/elements/1.1/"/>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Cover sheet</vt:lpstr>
      <vt:lpstr>Admin Info</vt:lpstr>
      <vt:lpstr>CRAT</vt:lpstr>
      <vt:lpstr>EBT</vt:lpstr>
      <vt:lpstr>GEAT</vt:lpstr>
      <vt:lpstr>RPT</vt:lpstr>
      <vt:lpstr>Lists</vt:lpstr>
      <vt:lpstr>'Cover sheet'!Print_Area</vt:lpstr>
      <vt:lpstr>GEAT!Print_Area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Hutson, Kamryn</cp:lastModifiedBy>
  <cp:lastPrinted>2018-07-20T16:34:29Z</cp:lastPrinted>
  <dcterms:created xsi:type="dcterms:W3CDTF">2004-11-07T17:37:25Z</dcterms:created>
  <dcterms:modified xsi:type="dcterms:W3CDTF">2023-11-29T18:40:13Z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