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CFPP01\proj\BHER\Air Quality\AFC_DR1\MortonBay\Appendix5.1D_ConstructionEmissionCalcs_AQIA\"/>
    </mc:Choice>
  </mc:AlternateContent>
  <xr:revisionPtr revIDLastSave="0" documentId="13_ncr:1_{025C99C7-E22C-44EF-9BDE-0BA3AA72D181}" xr6:coauthVersionLast="47" xr6:coauthVersionMax="47" xr10:uidLastSave="{00000000-0000-0000-0000-000000000000}"/>
  <workbookProtection workbookAlgorithmName="SHA-512" workbookHashValue="2FYxhZgLVeAwUzE/1+ps5SgtlxXfakyKDbw7URXuxjSJmUgDhlFsZRKsOyGX4x0Q2Nku81k/W+t87ME+uf9RAg==" workbookSaltValue="9EtVdYu/CV9zMiT+JteDUA==" workbookSpinCount="100000" lockStructure="1"/>
  <bookViews>
    <workbookView xWindow="-28920" yWindow="-120" windowWidth="29040" windowHeight="15840" xr2:uid="{C695AEDF-BF0E-4D5F-B400-C7A5BB00C96C}"/>
  </bookViews>
  <sheets>
    <sheet name="Con_PointSources" sheetId="5" r:id="rId1"/>
    <sheet name="ConAreaSource" sheetId="6" r:id="rId2"/>
    <sheet name="Con_Emissions" sheetId="7" r:id="rId3"/>
    <sheet name="Summary" sheetId="2" state="hidden" r:id="rId4"/>
    <sheet name="Pivot" sheetId="4" state="hidden" r:id="rId5"/>
    <sheet name="BaseRawData" sheetId="1" state="hidden" r:id="rId6"/>
  </sheets>
  <definedNames>
    <definedName name="_Toc436998789" localSheetId="3">Summary!#REF!</definedName>
    <definedName name="_Toc436999249" localSheetId="3">Summary!$M$9</definedName>
    <definedName name="_xlnm.Print_Area" localSheetId="2">Con_Emissions!$A$1:$M$23</definedName>
    <definedName name="_xlnm.Print_Area" localSheetId="0">Con_PointSources!$A$1:$K$342</definedName>
    <definedName name="_xlnm.Print_Area" localSheetId="1">ConAreaSource!$A$1:$N$11</definedName>
    <definedName name="_xlnm.Print_Area" localSheetId="3">Summary!$A$1:$I$57</definedName>
    <definedName name="_xlnm.Print_Titles" localSheetId="0">Con_PointSources!$1:$8</definedName>
  </definedNames>
  <calcPr calcId="191029"/>
  <pivotCaches>
    <pivotCache cacheId="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" l="1"/>
  <c r="A1" i="7"/>
  <c r="A2" i="6"/>
  <c r="A1" i="6"/>
  <c r="A34" i="2"/>
  <c r="A4" i="7"/>
  <c r="A4" i="6"/>
  <c r="D48" i="2"/>
  <c r="C24" i="2"/>
  <c r="C23" i="2"/>
  <c r="C43" i="2"/>
  <c r="C40" i="2"/>
  <c r="C53" i="2" l="1"/>
  <c r="H49" i="2"/>
  <c r="C15" i="2"/>
  <c r="C47" i="2"/>
  <c r="C10" i="2"/>
  <c r="C14" i="2"/>
  <c r="C17" i="2"/>
  <c r="C19" i="2"/>
  <c r="C45" i="2"/>
  <c r="C42" i="2"/>
  <c r="C12" i="2"/>
  <c r="C22" i="2"/>
  <c r="C11" i="2"/>
  <c r="C50" i="2"/>
  <c r="C20" i="2"/>
  <c r="C46" i="2"/>
  <c r="C18" i="2"/>
  <c r="C16" i="2"/>
  <c r="C49" i="2"/>
  <c r="C41" i="2"/>
  <c r="C51" i="2" l="1"/>
  <c r="C39" i="2"/>
  <c r="C44" i="2"/>
  <c r="C52" i="2"/>
  <c r="D41" i="2"/>
  <c r="H40" i="2"/>
  <c r="H45" i="2"/>
  <c r="H47" i="2"/>
  <c r="H51" i="2"/>
  <c r="I52" i="2"/>
  <c r="H53" i="2"/>
  <c r="I39" i="2"/>
  <c r="D53" i="2"/>
  <c r="D52" i="2"/>
  <c r="D51" i="2"/>
  <c r="D50" i="2"/>
  <c r="D49" i="2"/>
  <c r="D47" i="2"/>
  <c r="D46" i="2"/>
  <c r="D45" i="2"/>
  <c r="D44" i="2"/>
  <c r="D43" i="2"/>
  <c r="D42" i="2"/>
  <c r="D40" i="2"/>
  <c r="D39" i="2"/>
  <c r="E52" i="2" l="1"/>
  <c r="H52" i="2" s="1"/>
  <c r="E39" i="2"/>
  <c r="H39" i="2" s="1"/>
  <c r="E44" i="2"/>
  <c r="H44" i="2" s="1"/>
  <c r="E41" i="2"/>
  <c r="I41" i="2" s="1"/>
  <c r="E40" i="2"/>
  <c r="I40" i="2" s="1"/>
  <c r="E42" i="2"/>
  <c r="E43" i="2"/>
  <c r="E45" i="2"/>
  <c r="I45" i="2" s="1"/>
  <c r="E46" i="2"/>
  <c r="E47" i="2"/>
  <c r="I47" i="2" s="1"/>
  <c r="E49" i="2"/>
  <c r="I49" i="2" s="1"/>
  <c r="E50" i="2"/>
  <c r="E51" i="2"/>
  <c r="I51" i="2" s="1"/>
  <c r="E53" i="2"/>
  <c r="I53" i="2" s="1"/>
  <c r="I44" i="2" l="1"/>
  <c r="I46" i="2"/>
  <c r="H46" i="2"/>
  <c r="H43" i="2"/>
  <c r="I43" i="2"/>
  <c r="H42" i="2"/>
  <c r="I42" i="2"/>
  <c r="H41" i="2"/>
  <c r="E23" i="2" l="1"/>
  <c r="E16" i="2"/>
  <c r="E13" i="2"/>
  <c r="E10" i="2"/>
  <c r="C21" i="2"/>
  <c r="C48" i="2" l="1"/>
  <c r="E48" i="2" s="1"/>
  <c r="E12" i="2"/>
  <c r="E14" i="2"/>
  <c r="E15" i="2"/>
  <c r="E17" i="2"/>
  <c r="E18" i="2"/>
  <c r="E19" i="2"/>
  <c r="E20" i="2"/>
  <c r="E21" i="2"/>
  <c r="E24" i="2"/>
  <c r="E22" i="2"/>
  <c r="E11" i="2"/>
</calcChain>
</file>

<file path=xl/sharedStrings.xml><?xml version="1.0" encoding="utf-8"?>
<sst xmlns="http://schemas.openxmlformats.org/spreadsheetml/2006/main" count="2599" uniqueCount="902">
  <si>
    <t>Pollutant</t>
  </si>
  <si>
    <t>CO</t>
  </si>
  <si>
    <t>1-HR</t>
  </si>
  <si>
    <t>ALL</t>
  </si>
  <si>
    <t>1ST</t>
  </si>
  <si>
    <t>KIPL__2015.SFC</t>
  </si>
  <si>
    <t>2ND</t>
  </si>
  <si>
    <t>NO2</t>
  </si>
  <si>
    <t>ANNUAL</t>
  </si>
  <si>
    <t>PM10</t>
  </si>
  <si>
    <t>24-HR</t>
  </si>
  <si>
    <t>SO2</t>
  </si>
  <si>
    <t>3-HR</t>
  </si>
  <si>
    <t>1ST-HIGHEST MAX DAILY  1-HR</t>
  </si>
  <si>
    <t>KIPL_2015-2018_2021_ADJU.SFC</t>
  </si>
  <si>
    <t>8TH-HIGHEST MAX DAILY  1-HR</t>
  </si>
  <si>
    <t>PM25</t>
  </si>
  <si>
    <t>1ST-HIGHEST 24-HR</t>
  </si>
  <si>
    <t>KIPL__2016.SFC</t>
  </si>
  <si>
    <t>KIPL__2017.SFC</t>
  </si>
  <si>
    <t>KIPL__2018.SFC</t>
  </si>
  <si>
    <t>KIPL__2021.SFC</t>
  </si>
  <si>
    <t>Maximum Concentration</t>
  </si>
  <si>
    <r>
      <t>(µg/m</t>
    </r>
    <r>
      <rPr>
        <b/>
        <vertAlign val="superscript"/>
        <sz val="11"/>
        <color rgb="FFFFFFFF"/>
        <rFont val="Jacobs Chronos Light"/>
        <family val="2"/>
      </rPr>
      <t>3</t>
    </r>
    <r>
      <rPr>
        <b/>
        <sz val="11"/>
        <color rgb="FFFFFFFF"/>
        <rFont val="Jacobs Chronos Light"/>
        <family val="2"/>
      </rPr>
      <t>)</t>
    </r>
  </si>
  <si>
    <t>Class II SIL</t>
  </si>
  <si>
    <t>Exceeds Class II SIL?</t>
  </si>
  <si>
    <t>1-hour maximum (CAAQS)</t>
  </si>
  <si>
    <t xml:space="preserve">Annual maximum </t>
  </si>
  <si>
    <t>1-hour maximum</t>
  </si>
  <si>
    <t>Ozone</t>
  </si>
  <si>
    <t>8-hour maximum</t>
  </si>
  <si>
    <r>
      <t>SO</t>
    </r>
    <r>
      <rPr>
        <vertAlign val="subscript"/>
        <sz val="9"/>
        <color theme="1"/>
        <rFont val="Jacobs Chronos Light"/>
        <family val="2"/>
      </rPr>
      <t>2</t>
    </r>
  </si>
  <si>
    <t>3-hour maximum</t>
  </si>
  <si>
    <t>24-hour maximum</t>
  </si>
  <si>
    <t>Annual maximum</t>
  </si>
  <si>
    <r>
      <t>PM</t>
    </r>
    <r>
      <rPr>
        <vertAlign val="subscript"/>
        <sz val="9"/>
        <color theme="1"/>
        <rFont val="Jacobs Chronos Light"/>
        <family val="2"/>
      </rPr>
      <t>10</t>
    </r>
  </si>
  <si>
    <r>
      <t>PM</t>
    </r>
    <r>
      <rPr>
        <vertAlign val="subscript"/>
        <sz val="9"/>
        <color theme="1"/>
        <rFont val="Jacobs Chronos Light"/>
        <family val="2"/>
      </rPr>
      <t>2.5</t>
    </r>
  </si>
  <si>
    <t>Annual maximum (CAAQS)</t>
  </si>
  <si>
    <t>5-year average of annual concentrations (NAAQS)</t>
  </si>
  <si>
    <t>Total</t>
  </si>
  <si>
    <t>CAAQS</t>
  </si>
  <si>
    <t>NAAQS</t>
  </si>
  <si>
    <t>5-year average of 1-hour yearly 98th percentiles (NAAQS)</t>
  </si>
  <si>
    <r>
      <t>5-year average of 24-hour yearly 98th</t>
    </r>
    <r>
      <rPr>
        <vertAlign val="superscript"/>
        <sz val="9"/>
        <color theme="1"/>
        <rFont val="Jacobs Chronos Light"/>
        <family val="2"/>
      </rPr>
      <t xml:space="preserve"> </t>
    </r>
    <r>
      <rPr>
        <sz val="9"/>
        <color theme="1"/>
        <rFont val="Jacobs Chronos Light"/>
        <family val="2"/>
      </rPr>
      <t>percentiles (NAAQS)</t>
    </r>
  </si>
  <si>
    <t>Row Labels</t>
  </si>
  <si>
    <t>Grand Total</t>
  </si>
  <si>
    <t>Max of Conc/Dep</t>
  </si>
  <si>
    <t>Column Labels</t>
  </si>
  <si>
    <t>--</t>
  </si>
  <si>
    <t>24-hour maximum (CAAQS)</t>
  </si>
  <si>
    <r>
      <t>Table 5.1-5</t>
    </r>
    <r>
      <rPr>
        <sz val="8"/>
        <rFont val="Jacobs Chronos"/>
        <family val="2"/>
      </rPr>
      <t>  </t>
    </r>
    <r>
      <rPr>
        <b/>
        <sz val="10"/>
        <color rgb="FF333333"/>
        <rFont val="Jacobs Chronos"/>
        <family val="2"/>
      </rPr>
      <t>. Background Air Quality Data</t>
    </r>
  </si>
  <si>
    <t>Pollutant and Averaging Time</t>
  </si>
  <si>
    <r>
      <t>Background Value (µg/m</t>
    </r>
    <r>
      <rPr>
        <b/>
        <vertAlign val="superscript"/>
        <sz val="11"/>
        <color rgb="FFFFFFFF"/>
        <rFont val="Jacobs Chronos Light"/>
        <family val="2"/>
      </rPr>
      <t>3</t>
    </r>
    <r>
      <rPr>
        <b/>
        <sz val="11"/>
        <color rgb="FFFFFFFF"/>
        <rFont val="Jacobs Chronos Light"/>
        <family val="2"/>
      </rPr>
      <t xml:space="preserve">) </t>
    </r>
    <r>
      <rPr>
        <b/>
        <vertAlign val="superscript"/>
        <sz val="11"/>
        <color rgb="FFFFFFFF"/>
        <rFont val="Jacobs Chronos Light"/>
        <family val="2"/>
      </rPr>
      <t>a</t>
    </r>
  </si>
  <si>
    <r>
      <t>Ozone</t>
    </r>
    <r>
      <rPr>
        <sz val="8"/>
        <color theme="1"/>
        <rFont val="Jacobs Chronos"/>
        <family val="2"/>
      </rPr>
      <t> </t>
    </r>
    <r>
      <rPr>
        <sz val="9"/>
        <color theme="1"/>
        <rFont val="Jacobs Chronos Light"/>
        <family val="2"/>
      </rPr>
      <t xml:space="preserve"> – 1-hour Maximum CAAQS</t>
    </r>
    <r>
      <rPr>
        <sz val="8"/>
        <color theme="1"/>
        <rFont val="Jacobs Chronos"/>
        <family val="2"/>
      </rPr>
      <t>  </t>
    </r>
  </si>
  <si>
    <t>Ozone – 8-hour Maximum CAAQS/NAAQS</t>
  </si>
  <si>
    <r>
      <t>PM</t>
    </r>
    <r>
      <rPr>
        <vertAlign val="subscript"/>
        <sz val="9"/>
        <color theme="1"/>
        <rFont val="Jacobs Chronos Light"/>
        <family val="2"/>
      </rPr>
      <t>10</t>
    </r>
    <r>
      <rPr>
        <sz val="9"/>
        <color theme="1"/>
        <rFont val="Jacobs Chronos Light"/>
        <family val="2"/>
      </rPr>
      <t xml:space="preserve"> – 24-hour Maximum CAAQS</t>
    </r>
  </si>
  <si>
    <r>
      <t>PM</t>
    </r>
    <r>
      <rPr>
        <vertAlign val="subscript"/>
        <sz val="9"/>
        <color theme="1"/>
        <rFont val="Jacobs Chronos Light"/>
        <family val="2"/>
      </rPr>
      <t xml:space="preserve">10 </t>
    </r>
    <r>
      <rPr>
        <sz val="9"/>
        <color theme="1"/>
        <rFont val="Jacobs Chronos Light"/>
        <family val="2"/>
      </rPr>
      <t xml:space="preserve">– 24-hour High, 2nd High NAAQS </t>
    </r>
    <r>
      <rPr>
        <vertAlign val="superscript"/>
        <sz val="9"/>
        <color theme="1"/>
        <rFont val="Jacobs Chronos Light"/>
        <family val="2"/>
      </rPr>
      <t>b</t>
    </r>
  </si>
  <si>
    <r>
      <t>PM</t>
    </r>
    <r>
      <rPr>
        <vertAlign val="subscript"/>
        <sz val="9"/>
        <color theme="1"/>
        <rFont val="Jacobs Chronos Light"/>
        <family val="2"/>
      </rPr>
      <t>10</t>
    </r>
    <r>
      <rPr>
        <sz val="9"/>
        <color theme="1"/>
        <rFont val="Jacobs Chronos Light"/>
        <family val="2"/>
      </rPr>
      <t xml:space="preserve"> – Annual Maximum CAAQS</t>
    </r>
  </si>
  <si>
    <r>
      <t>PM</t>
    </r>
    <r>
      <rPr>
        <vertAlign val="subscript"/>
        <sz val="9"/>
        <color theme="1"/>
        <rFont val="Jacobs Chronos Light"/>
        <family val="2"/>
      </rPr>
      <t xml:space="preserve">2.5 </t>
    </r>
    <r>
      <rPr>
        <sz val="9"/>
        <color theme="1"/>
        <rFont val="Jacobs Chronos Light"/>
        <family val="2"/>
      </rPr>
      <t>– 3-Year Average of Annual 24-hour 98th Percentiles NAAQS</t>
    </r>
  </si>
  <si>
    <r>
      <t>PM</t>
    </r>
    <r>
      <rPr>
        <vertAlign val="subscript"/>
        <sz val="9"/>
        <color theme="1"/>
        <rFont val="Jacobs Chronos Light"/>
        <family val="2"/>
      </rPr>
      <t xml:space="preserve">2.5 </t>
    </r>
    <r>
      <rPr>
        <sz val="9"/>
        <color theme="1"/>
        <rFont val="Jacobs Chronos Light"/>
        <family val="2"/>
      </rPr>
      <t>– Annual Maximum CAAQS</t>
    </r>
  </si>
  <si>
    <r>
      <t>PM</t>
    </r>
    <r>
      <rPr>
        <vertAlign val="subscript"/>
        <sz val="9"/>
        <color theme="1"/>
        <rFont val="Jacobs Chronos Light"/>
        <family val="2"/>
      </rPr>
      <t xml:space="preserve">2.5 </t>
    </r>
    <r>
      <rPr>
        <sz val="9"/>
        <color theme="1"/>
        <rFont val="Jacobs Chronos Light"/>
        <family val="2"/>
      </rPr>
      <t>– 3-Year Average of Annual Values NAAQS</t>
    </r>
  </si>
  <si>
    <r>
      <t>CO – 1-hour Maximum CAAQS/NAAQS</t>
    </r>
    <r>
      <rPr>
        <sz val="8"/>
        <color theme="1"/>
        <rFont val="Jacobs Chronos"/>
        <family val="2"/>
      </rPr>
      <t>  </t>
    </r>
  </si>
  <si>
    <t>CO – 8-hour Maximum CAAQS/NAAQS</t>
  </si>
  <si>
    <r>
      <t>NO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1-hour Maximum CAAQS</t>
    </r>
  </si>
  <si>
    <r>
      <t>NO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3-Year Average of Max Daily Annual 1-hour 98th Percentiles NAAQS</t>
    </r>
    <r>
      <rPr>
        <sz val="8"/>
        <color theme="1"/>
        <rFont val="Jacobs Chronos"/>
        <family val="2"/>
      </rPr>
      <t>  </t>
    </r>
  </si>
  <si>
    <r>
      <t>NO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Annual Maximum CAAQS/NAAQS</t>
    </r>
  </si>
  <si>
    <r>
      <t>SO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1-hour Maximum CAAQS/NAAQS</t>
    </r>
  </si>
  <si>
    <r>
      <t>SO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3-hour Maximum NAAQS </t>
    </r>
    <r>
      <rPr>
        <vertAlign val="superscript"/>
        <sz val="9"/>
        <color theme="1"/>
        <rFont val="Jacobs Chronos Light"/>
        <family val="2"/>
      </rPr>
      <t>c</t>
    </r>
  </si>
  <si>
    <r>
      <t>SO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24-hour Maximum CAAQS/NAAQS</t>
    </r>
  </si>
  <si>
    <r>
      <t>SO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Annual Maximum NAAQS</t>
    </r>
  </si>
  <si>
    <t>Exceeds CAAQS?</t>
  </si>
  <si>
    <t>Exceeds NAAQS?</t>
  </si>
  <si>
    <t>1-hour maximum (CAAQS and NAAQS)</t>
  </si>
  <si>
    <t>3-hour maximum (NAAQS)</t>
  </si>
  <si>
    <t>24-hour maximum (CAAQS and NAAQS)</t>
  </si>
  <si>
    <t>Annual maximum (NAAQS)</t>
  </si>
  <si>
    <t>24-hour average high-sixth-high (NAAQS)</t>
  </si>
  <si>
    <t>8-hour maximum (CAAQS and NAAQS)</t>
  </si>
  <si>
    <t>Base Case</t>
  </si>
  <si>
    <t>Model</t>
  </si>
  <si>
    <t>File</t>
  </si>
  <si>
    <t>Average</t>
  </si>
  <si>
    <t>Group</t>
  </si>
  <si>
    <t>Rank</t>
  </si>
  <si>
    <t>Conc/Dep</t>
  </si>
  <si>
    <t>East (X)</t>
  </si>
  <si>
    <t>North (Y)</t>
  </si>
  <si>
    <t>Elev</t>
  </si>
  <si>
    <t>Hill</t>
  </si>
  <si>
    <t>Flag</t>
  </si>
  <si>
    <t>Time</t>
  </si>
  <si>
    <t>Met File</t>
  </si>
  <si>
    <t>Sources</t>
  </si>
  <si>
    <t>Groups</t>
  </si>
  <si>
    <t>Receptors</t>
  </si>
  <si>
    <t>1 YEARS</t>
  </si>
  <si>
    <t>5 YEARS</t>
  </si>
  <si>
    <t>Berkshire Hathway Energy Renewables</t>
  </si>
  <si>
    <r>
      <t>(µg/m</t>
    </r>
    <r>
      <rPr>
        <b/>
        <vertAlign val="superscript"/>
        <sz val="9"/>
        <color rgb="FFFFFFFF"/>
        <rFont val="Arial"/>
        <family val="2"/>
      </rPr>
      <t>3</t>
    </r>
    <r>
      <rPr>
        <b/>
        <sz val="9"/>
        <color rgb="FFFFFFFF"/>
        <rFont val="Arial"/>
        <family val="2"/>
      </rPr>
      <t>)</t>
    </r>
  </si>
  <si>
    <t>"--" = Standard not established and or not applicable</t>
  </si>
  <si>
    <t>SIL = Significant Impact Level</t>
  </si>
  <si>
    <t>CAAQS = California Ambient Air Quality Standard</t>
  </si>
  <si>
    <t>NAAQS = National Ambient Air Quality Standard</t>
  </si>
  <si>
    <r>
      <t>NO</t>
    </r>
    <r>
      <rPr>
        <vertAlign val="subscript"/>
        <sz val="9"/>
        <color theme="1"/>
        <rFont val="Jacobs Chronos Light"/>
        <family val="2"/>
      </rPr>
      <t>2</t>
    </r>
  </si>
  <si>
    <t>Averaging Period and Format of Result</t>
  </si>
  <si>
    <t>5-year average of 1-hour average daily yearly maxima (NAAQS)</t>
  </si>
  <si>
    <t>5-year average of 24-hour average yearly maxima (NAAQS)</t>
  </si>
  <si>
    <t>Background Concentration</t>
  </si>
  <si>
    <t>µg/m3 = microgram(s) per cubic meter</t>
  </si>
  <si>
    <t>Not Applicable as the area is designated as nonattainment</t>
  </si>
  <si>
    <t>DPM</t>
  </si>
  <si>
    <t>PM25A</t>
  </si>
  <si>
    <t>CAAQS/NAAQS Results</t>
  </si>
  <si>
    <t>Class II SIL Results</t>
  </si>
  <si>
    <r>
      <t>Ambient Air Quality Standards (µg/m</t>
    </r>
    <r>
      <rPr>
        <b/>
        <vertAlign val="superscript"/>
        <sz val="9"/>
        <color theme="0"/>
        <rFont val="Arial"/>
        <family val="2"/>
      </rPr>
      <t>3</t>
    </r>
    <r>
      <rPr>
        <b/>
        <sz val="9"/>
        <color theme="0"/>
        <rFont val="Arial"/>
        <family val="2"/>
      </rPr>
      <t>) </t>
    </r>
  </si>
  <si>
    <r>
      <t>µg/m</t>
    </r>
    <r>
      <rPr>
        <vertAlign val="superscript"/>
        <sz val="8"/>
        <color theme="1"/>
        <rFont val="Jacobs Chronos"/>
        <family val="2"/>
      </rPr>
      <t>3</t>
    </r>
    <r>
      <rPr>
        <sz val="8"/>
        <color theme="1"/>
        <rFont val="Jacobs Chronos"/>
        <family val="2"/>
      </rPr>
      <t xml:space="preserve"> = microgram(s) per cubic meter</t>
    </r>
  </si>
  <si>
    <t>Point Source Parameters</t>
  </si>
  <si>
    <t>Source ID</t>
  </si>
  <si>
    <t>Source Type</t>
  </si>
  <si>
    <t>Stack Release Type</t>
  </si>
  <si>
    <t>Source Description</t>
  </si>
  <si>
    <t>Easting (X)</t>
  </si>
  <si>
    <t>Northing (Y)</t>
  </si>
  <si>
    <t>Base Elevation</t>
  </si>
  <si>
    <t>Stack Height</t>
  </si>
  <si>
    <t>Temperature</t>
  </si>
  <si>
    <t>Exit Velocity</t>
  </si>
  <si>
    <t>Stack Diameter</t>
  </si>
  <si>
    <t>(m)</t>
  </si>
  <si>
    <t>(K)</t>
  </si>
  <si>
    <t>(m/s)</t>
  </si>
  <si>
    <t>POINT_1</t>
  </si>
  <si>
    <t>POINT</t>
  </si>
  <si>
    <t>DEFAULT</t>
  </si>
  <si>
    <t>Construction Point Source 1</t>
  </si>
  <si>
    <t>POINT_2</t>
  </si>
  <si>
    <t>Construction Point Source 2</t>
  </si>
  <si>
    <t>POINT_3</t>
  </si>
  <si>
    <t>Construction Point Source 3</t>
  </si>
  <si>
    <t>POINT_4</t>
  </si>
  <si>
    <t>Construction Point Source 4</t>
  </si>
  <si>
    <t>POINT_5</t>
  </si>
  <si>
    <t>Construction Point Source 5</t>
  </si>
  <si>
    <t>POINT_6</t>
  </si>
  <si>
    <t>Construction Point Source 6</t>
  </si>
  <si>
    <t>POINT_7</t>
  </si>
  <si>
    <t>Construction Point Source 7</t>
  </si>
  <si>
    <t>POINT_8</t>
  </si>
  <si>
    <t>Construction Point Source 8</t>
  </si>
  <si>
    <t>POINT_9</t>
  </si>
  <si>
    <t>Construction Point Source 9</t>
  </si>
  <si>
    <t>POINT_10</t>
  </si>
  <si>
    <t>Construction Point Source 10</t>
  </si>
  <si>
    <t>POINT_11</t>
  </si>
  <si>
    <t>Construction Point Source 11</t>
  </si>
  <si>
    <t>POINT_12</t>
  </si>
  <si>
    <t>Construction Point Source 12</t>
  </si>
  <si>
    <t>POINT_13</t>
  </si>
  <si>
    <t>Construction Point Source 13</t>
  </si>
  <si>
    <t>POINT_14</t>
  </si>
  <si>
    <t>Construction Point Source 14</t>
  </si>
  <si>
    <t>POINT_15</t>
  </si>
  <si>
    <t>Construction Point Source 15</t>
  </si>
  <si>
    <t>POINT_16</t>
  </si>
  <si>
    <t>Construction Point Source 16</t>
  </si>
  <si>
    <t>POINT_17</t>
  </si>
  <si>
    <t>Construction Point Source 17</t>
  </si>
  <si>
    <t>POINT_18</t>
  </si>
  <si>
    <t>Construction Point Source 18</t>
  </si>
  <si>
    <t>POINT_19</t>
  </si>
  <si>
    <t>Construction Point Source 19</t>
  </si>
  <si>
    <t>POINT_20</t>
  </si>
  <si>
    <t>Construction Point Source 20</t>
  </si>
  <si>
    <t>POINT_21</t>
  </si>
  <si>
    <t>Construction Point Source 21</t>
  </si>
  <si>
    <t>POINT_22</t>
  </si>
  <si>
    <t>Construction Point Source 22</t>
  </si>
  <si>
    <t>POINT_23</t>
  </si>
  <si>
    <t>Construction Point Source 23</t>
  </si>
  <si>
    <t>POINT_24</t>
  </si>
  <si>
    <t>Construction Point Source 24</t>
  </si>
  <si>
    <t>POINT_25</t>
  </si>
  <si>
    <t>Construction Point Source 25</t>
  </si>
  <si>
    <t>POINT_26</t>
  </si>
  <si>
    <t>Construction Point Source 26</t>
  </si>
  <si>
    <t>POINT_27</t>
  </si>
  <si>
    <t>Construction Point Source 27</t>
  </si>
  <si>
    <t>POINT_28</t>
  </si>
  <si>
    <t>Construction Point Source 28</t>
  </si>
  <si>
    <t>POINT_29</t>
  </si>
  <si>
    <t>Construction Point Source 29</t>
  </si>
  <si>
    <t>POINT_30</t>
  </si>
  <si>
    <t>Construction Point Source 30</t>
  </si>
  <si>
    <t>POINT_31</t>
  </si>
  <si>
    <t>Construction Point Source 31</t>
  </si>
  <si>
    <t>POINT_32</t>
  </si>
  <si>
    <t>Construction Point Source 32</t>
  </si>
  <si>
    <t>POINT_33</t>
  </si>
  <si>
    <t>Construction Point Source 33</t>
  </si>
  <si>
    <t>POINT_34</t>
  </si>
  <si>
    <t>Construction Point Source 34</t>
  </si>
  <si>
    <t>POINT_35</t>
  </si>
  <si>
    <t>Construction Point Source 35</t>
  </si>
  <si>
    <t>POINT_36</t>
  </si>
  <si>
    <t>Construction Point Source 36</t>
  </si>
  <si>
    <t>POINT_37</t>
  </si>
  <si>
    <t>Construction Point Source 37</t>
  </si>
  <si>
    <t>POINT_38</t>
  </si>
  <si>
    <t>Construction Point Source 38</t>
  </si>
  <si>
    <t>POINT_39</t>
  </si>
  <si>
    <t>Construction Point Source 39</t>
  </si>
  <si>
    <t>POINT_40</t>
  </si>
  <si>
    <t>Construction Point Source 40</t>
  </si>
  <si>
    <t>POINT_41</t>
  </si>
  <si>
    <t>Construction Point Source 41</t>
  </si>
  <si>
    <t>POINT_42</t>
  </si>
  <si>
    <t>Construction Point Source 42</t>
  </si>
  <si>
    <t>POINT_43</t>
  </si>
  <si>
    <t>Construction Point Source 43</t>
  </si>
  <si>
    <t>POINT_44</t>
  </si>
  <si>
    <t>Construction Point Source 44</t>
  </si>
  <si>
    <t>POINT_45</t>
  </si>
  <si>
    <t>Construction Point Source 45</t>
  </si>
  <si>
    <t>POINT_46</t>
  </si>
  <si>
    <t>Construction Point Source 46</t>
  </si>
  <si>
    <t>POINT_47</t>
  </si>
  <si>
    <t>Construction Point Source 47</t>
  </si>
  <si>
    <t>POINT_48</t>
  </si>
  <si>
    <t>Construction Point Source 48</t>
  </si>
  <si>
    <t>POINT_49</t>
  </si>
  <si>
    <t>Construction Point Source 49</t>
  </si>
  <si>
    <t>POINT_50</t>
  </si>
  <si>
    <t>Construction Point Source 50</t>
  </si>
  <si>
    <t>POINT_51</t>
  </si>
  <si>
    <t>Construction Point Source 51</t>
  </si>
  <si>
    <t>POINT_52</t>
  </si>
  <si>
    <t>Construction Point Source 52</t>
  </si>
  <si>
    <t>POINT_53</t>
  </si>
  <si>
    <t>Construction Point Source 53</t>
  </si>
  <si>
    <t>POINT_54</t>
  </si>
  <si>
    <t>Construction Point Source 54</t>
  </si>
  <si>
    <t>POINT_55</t>
  </si>
  <si>
    <t>Construction Point Source 55</t>
  </si>
  <si>
    <t>POINT_56</t>
  </si>
  <si>
    <t>Construction Point Source 56</t>
  </si>
  <si>
    <t>POINT_57</t>
  </si>
  <si>
    <t>Construction Point Source 57</t>
  </si>
  <si>
    <t>POINT_58</t>
  </si>
  <si>
    <t>Construction Point Source 58</t>
  </si>
  <si>
    <t>POINT_59</t>
  </si>
  <si>
    <t>Construction Point Source 59</t>
  </si>
  <si>
    <t>POINT_60</t>
  </si>
  <si>
    <t>Construction Point Source 60</t>
  </si>
  <si>
    <t>POINT_61</t>
  </si>
  <si>
    <t>Construction Point Source 61</t>
  </si>
  <si>
    <t>POINT_62</t>
  </si>
  <si>
    <t>Construction Point Source 62</t>
  </si>
  <si>
    <t>POINT_63</t>
  </si>
  <si>
    <t>Construction Point Source 63</t>
  </si>
  <si>
    <t>POINT_64</t>
  </si>
  <si>
    <t>Construction Point Source 64</t>
  </si>
  <si>
    <t>POINT_65</t>
  </si>
  <si>
    <t>Construction Point Source 65</t>
  </si>
  <si>
    <t>POINT_66</t>
  </si>
  <si>
    <t>Construction Point Source 66</t>
  </si>
  <si>
    <t>POINT_67</t>
  </si>
  <si>
    <t>Construction Point Source 67</t>
  </si>
  <si>
    <t>POINT_68</t>
  </si>
  <si>
    <t>Construction Point Source 68</t>
  </si>
  <si>
    <t>POINT_69</t>
  </si>
  <si>
    <t>Construction Point Source 69</t>
  </si>
  <si>
    <t>POINT_70</t>
  </si>
  <si>
    <t>Construction Point Source 70</t>
  </si>
  <si>
    <t>POINT_71</t>
  </si>
  <si>
    <t>Construction Point Source 71</t>
  </si>
  <si>
    <t>POINT_72</t>
  </si>
  <si>
    <t>Construction Point Source 72</t>
  </si>
  <si>
    <t>POINT_73</t>
  </si>
  <si>
    <t>Construction Point Source 73</t>
  </si>
  <si>
    <t>POINT_74</t>
  </si>
  <si>
    <t>Construction Point Source 74</t>
  </si>
  <si>
    <t>POINT_75</t>
  </si>
  <si>
    <t>Construction Point Source 75</t>
  </si>
  <si>
    <t>POINT_76</t>
  </si>
  <si>
    <t>Construction Point Source 76</t>
  </si>
  <si>
    <t>POINT_77</t>
  </si>
  <si>
    <t>Construction Point Source 77</t>
  </si>
  <si>
    <t>POINT_78</t>
  </si>
  <si>
    <t>Construction Point Source 78</t>
  </si>
  <si>
    <t>POINT_79</t>
  </si>
  <si>
    <t>Construction Point Source 79</t>
  </si>
  <si>
    <t>POINT_80</t>
  </si>
  <si>
    <t>Construction Point Source 80</t>
  </si>
  <si>
    <t>POINT_81</t>
  </si>
  <si>
    <t>Construction Point Source 81</t>
  </si>
  <si>
    <t>POINT_82</t>
  </si>
  <si>
    <t>Construction Point Source 82</t>
  </si>
  <si>
    <t>POINT_83</t>
  </si>
  <si>
    <t>Construction Point Source 83</t>
  </si>
  <si>
    <t>POINT_84</t>
  </si>
  <si>
    <t>Construction Point Source 84</t>
  </si>
  <si>
    <t>POINT_85</t>
  </si>
  <si>
    <t>Construction Point Source 85</t>
  </si>
  <si>
    <t>POINT_86</t>
  </si>
  <si>
    <t>Construction Point Source 86</t>
  </si>
  <si>
    <t>POINT_87</t>
  </si>
  <si>
    <t>Construction Point Source 87</t>
  </si>
  <si>
    <t>POINT_88</t>
  </si>
  <si>
    <t>Construction Point Source 88</t>
  </si>
  <si>
    <t>POINT_89</t>
  </si>
  <si>
    <t>Construction Point Source 89</t>
  </si>
  <si>
    <t>POINT_90</t>
  </si>
  <si>
    <t>Construction Point Source 90</t>
  </si>
  <si>
    <t>POINT_91</t>
  </si>
  <si>
    <t>Construction Point Source 91</t>
  </si>
  <si>
    <t>POINT_92</t>
  </si>
  <si>
    <t>Construction Point Source 92</t>
  </si>
  <si>
    <t>POINT_93</t>
  </si>
  <si>
    <t>Construction Point Source 93</t>
  </si>
  <si>
    <t>POINT_94</t>
  </si>
  <si>
    <t>Construction Point Source 94</t>
  </si>
  <si>
    <t>POINT_95</t>
  </si>
  <si>
    <t>Construction Point Source 95</t>
  </si>
  <si>
    <t>POINT_96</t>
  </si>
  <si>
    <t>Construction Point Source 96</t>
  </si>
  <si>
    <t>POINT_97</t>
  </si>
  <si>
    <t>Construction Point Source 97</t>
  </si>
  <si>
    <t>POINT_98</t>
  </si>
  <si>
    <t>Construction Point Source 98</t>
  </si>
  <si>
    <t>POINT_99</t>
  </si>
  <si>
    <t>Construction Point Source 99</t>
  </si>
  <si>
    <t>POINT_100</t>
  </si>
  <si>
    <t>Construction Point Source 100</t>
  </si>
  <si>
    <t>POINT_101</t>
  </si>
  <si>
    <t>Construction Point Source 101</t>
  </si>
  <si>
    <t>POINT_102</t>
  </si>
  <si>
    <t>Construction Point Source 102</t>
  </si>
  <si>
    <t>POINT_103</t>
  </si>
  <si>
    <t>Construction Point Source 103</t>
  </si>
  <si>
    <t>POINT_104</t>
  </si>
  <si>
    <t>Construction Point Source 104</t>
  </si>
  <si>
    <t>POINT_105</t>
  </si>
  <si>
    <t>Construction Point Source 105</t>
  </si>
  <si>
    <t>POINT_106</t>
  </si>
  <si>
    <t>Construction Point Source 106</t>
  </si>
  <si>
    <t>POINT_107</t>
  </si>
  <si>
    <t>Construction Point Source 107</t>
  </si>
  <si>
    <t>POINT_108</t>
  </si>
  <si>
    <t>Construction Point Source 108</t>
  </si>
  <si>
    <t>POINT_109</t>
  </si>
  <si>
    <t>Construction Point Source 109</t>
  </si>
  <si>
    <t>POINT_110</t>
  </si>
  <si>
    <t>Construction Point Source 110</t>
  </si>
  <si>
    <t>POINT_111</t>
  </si>
  <si>
    <t>Construction Point Source 111</t>
  </si>
  <si>
    <t>POINT_112</t>
  </si>
  <si>
    <t>Construction Point Source 112</t>
  </si>
  <si>
    <t>POINT_113</t>
  </si>
  <si>
    <t>Construction Point Source 113</t>
  </si>
  <si>
    <t>POINT_114</t>
  </si>
  <si>
    <t>Construction Point Source 114</t>
  </si>
  <si>
    <t>POINT_115</t>
  </si>
  <si>
    <t>Construction Point Source 115</t>
  </si>
  <si>
    <t>POINT_116</t>
  </si>
  <si>
    <t>Construction Point Source 116</t>
  </si>
  <si>
    <t>POINT_117</t>
  </si>
  <si>
    <t>Construction Point Source 117</t>
  </si>
  <si>
    <t>POINT_118</t>
  </si>
  <si>
    <t>Construction Point Source 118</t>
  </si>
  <si>
    <t>POINT_119</t>
  </si>
  <si>
    <t>Construction Point Source 119</t>
  </si>
  <si>
    <t>POINT_120</t>
  </si>
  <si>
    <t>Construction Point Source 120</t>
  </si>
  <si>
    <t>POINT_121</t>
  </si>
  <si>
    <t>Construction Point Source 121</t>
  </si>
  <si>
    <t>POINT_122</t>
  </si>
  <si>
    <t>Construction Point Source 122</t>
  </si>
  <si>
    <t>POINT_123</t>
  </si>
  <si>
    <t>Construction Point Source 123</t>
  </si>
  <si>
    <t>POINT_124</t>
  </si>
  <si>
    <t>Construction Point Source 124</t>
  </si>
  <si>
    <t>POINT_125</t>
  </si>
  <si>
    <t>Construction Point Source 125</t>
  </si>
  <si>
    <t>POINT_126</t>
  </si>
  <si>
    <t>Construction Point Source 126</t>
  </si>
  <si>
    <t>POINT_127</t>
  </si>
  <si>
    <t>Construction Point Source 127</t>
  </si>
  <si>
    <t>POINT_128</t>
  </si>
  <si>
    <t>Construction Point Source 128</t>
  </si>
  <si>
    <t>POINT_129</t>
  </si>
  <si>
    <t>Construction Point Source 129</t>
  </si>
  <si>
    <t>POINT_130</t>
  </si>
  <si>
    <t>Construction Point Source 130</t>
  </si>
  <si>
    <t>POINT_131</t>
  </si>
  <si>
    <t>Construction Point Source 131</t>
  </si>
  <si>
    <t>POINT_132</t>
  </si>
  <si>
    <t>Construction Point Source 132</t>
  </si>
  <si>
    <t>POINT_133</t>
  </si>
  <si>
    <t>Construction Point Source 133</t>
  </si>
  <si>
    <t>POINT_134</t>
  </si>
  <si>
    <t>Construction Point Source 134</t>
  </si>
  <si>
    <t>POINT_135</t>
  </si>
  <si>
    <t>Construction Point Source 135</t>
  </si>
  <si>
    <t>POINT_136</t>
  </si>
  <si>
    <t>Construction Point Source 136</t>
  </si>
  <si>
    <t>POINT_137</t>
  </si>
  <si>
    <t>Construction Point Source 137</t>
  </si>
  <si>
    <t>POINT_138</t>
  </si>
  <si>
    <t>Construction Point Source 138</t>
  </si>
  <si>
    <t>POINT_139</t>
  </si>
  <si>
    <t>Construction Point Source 139</t>
  </si>
  <si>
    <t>POINT_140</t>
  </si>
  <si>
    <t>Construction Point Source 140</t>
  </si>
  <si>
    <t>POINT_141</t>
  </si>
  <si>
    <t>Construction Point Source 141</t>
  </si>
  <si>
    <t>POINT_142</t>
  </si>
  <si>
    <t>Construction Point Source 142</t>
  </si>
  <si>
    <t>POINT_143</t>
  </si>
  <si>
    <t>Construction Point Source 143</t>
  </si>
  <si>
    <t>POINT_144</t>
  </si>
  <si>
    <t>Construction Point Source 144</t>
  </si>
  <si>
    <t>POINT_145</t>
  </si>
  <si>
    <t>Construction Point Source 145</t>
  </si>
  <si>
    <t>POINT_146</t>
  </si>
  <si>
    <t>Construction Point Source 146</t>
  </si>
  <si>
    <t>POINT_147</t>
  </si>
  <si>
    <t>Construction Point Source 147</t>
  </si>
  <si>
    <t>POINT_148</t>
  </si>
  <si>
    <t>Construction Point Source 148</t>
  </si>
  <si>
    <t>POINT_149</t>
  </si>
  <si>
    <t>Construction Point Source 149</t>
  </si>
  <si>
    <t>POINT_150</t>
  </si>
  <si>
    <t>Construction Point Source 150</t>
  </si>
  <si>
    <t>POINT_151</t>
  </si>
  <si>
    <t>Construction Point Source 151</t>
  </si>
  <si>
    <t>POINT_152</t>
  </si>
  <si>
    <t>Construction Point Source 152</t>
  </si>
  <si>
    <t>POINT_153</t>
  </si>
  <si>
    <t>Construction Point Source 153</t>
  </si>
  <si>
    <t>POINT_154</t>
  </si>
  <si>
    <t>Construction Point Source 154</t>
  </si>
  <si>
    <t>POINT_155</t>
  </si>
  <si>
    <t>Construction Point Source 155</t>
  </si>
  <si>
    <t>POINT_156</t>
  </si>
  <si>
    <t>Construction Point Source 156</t>
  </si>
  <si>
    <t>POINT_157</t>
  </si>
  <si>
    <t>Construction Point Source 157</t>
  </si>
  <si>
    <t>POINT_158</t>
  </si>
  <si>
    <t>Construction Point Source 158</t>
  </si>
  <si>
    <t>POINT_159</t>
  </si>
  <si>
    <t>Construction Point Source 159</t>
  </si>
  <si>
    <t>POINT_160</t>
  </si>
  <si>
    <t>Construction Point Source 160</t>
  </si>
  <si>
    <t>POINT_161</t>
  </si>
  <si>
    <t>Construction Point Source 161</t>
  </si>
  <si>
    <t>POINT_162</t>
  </si>
  <si>
    <t>Construction Point Source 162</t>
  </si>
  <si>
    <t>POINT_163</t>
  </si>
  <si>
    <t>Construction Point Source 163</t>
  </si>
  <si>
    <t>POINT_164</t>
  </si>
  <si>
    <t>Construction Point Source 164</t>
  </si>
  <si>
    <t>POINT_165</t>
  </si>
  <si>
    <t>Construction Point Source 165</t>
  </si>
  <si>
    <t>POINT_166</t>
  </si>
  <si>
    <t>Construction Point Source 166</t>
  </si>
  <si>
    <t>POINT_167</t>
  </si>
  <si>
    <t>Construction Point Source 167</t>
  </si>
  <si>
    <t>POINT_168</t>
  </si>
  <si>
    <t>Construction Point Source 168</t>
  </si>
  <si>
    <t>POINT_169</t>
  </si>
  <si>
    <t>Construction Point Source 169</t>
  </si>
  <si>
    <t>POINT_170</t>
  </si>
  <si>
    <t>Construction Point Source 170</t>
  </si>
  <si>
    <t>POINT_171</t>
  </si>
  <si>
    <t>Construction Point Source 171</t>
  </si>
  <si>
    <t>POINT_172</t>
  </si>
  <si>
    <t>Construction Point Source 172</t>
  </si>
  <si>
    <t>POINT_173</t>
  </si>
  <si>
    <t>Construction Point Source 173</t>
  </si>
  <si>
    <t>POINT_174</t>
  </si>
  <si>
    <t>Construction Point Source 174</t>
  </si>
  <si>
    <t>POINT_175</t>
  </si>
  <si>
    <t>Construction Point Source 175</t>
  </si>
  <si>
    <t>POINT_176</t>
  </si>
  <si>
    <t>Construction Point Source 176</t>
  </si>
  <si>
    <t>POINT_177</t>
  </si>
  <si>
    <t>Construction Point Source 177</t>
  </si>
  <si>
    <t>POINT_178</t>
  </si>
  <si>
    <t>Construction Point Source 178</t>
  </si>
  <si>
    <t>POINT_179</t>
  </si>
  <si>
    <t>Construction Point Source 179</t>
  </si>
  <si>
    <t>POINT_180</t>
  </si>
  <si>
    <t>Construction Point Source 180</t>
  </si>
  <si>
    <t>POINT_181</t>
  </si>
  <si>
    <t>Construction Point Source 181</t>
  </si>
  <si>
    <t>POINT_182</t>
  </si>
  <si>
    <t>Construction Point Source 182</t>
  </si>
  <si>
    <t>POINT_183</t>
  </si>
  <si>
    <t>Construction Point Source 183</t>
  </si>
  <si>
    <t>POINT_184</t>
  </si>
  <si>
    <t>Construction Point Source 184</t>
  </si>
  <si>
    <t>POINT_185</t>
  </si>
  <si>
    <t>Construction Point Source 185</t>
  </si>
  <si>
    <t>POINT_186</t>
  </si>
  <si>
    <t>Construction Point Source 186</t>
  </si>
  <si>
    <t>POINT_187</t>
  </si>
  <si>
    <t>Construction Point Source 187</t>
  </si>
  <si>
    <t>POINT_188</t>
  </si>
  <si>
    <t>Construction Point Source 188</t>
  </si>
  <si>
    <t>POINT_189</t>
  </si>
  <si>
    <t>Construction Point Source 189</t>
  </si>
  <si>
    <t>POINT_190</t>
  </si>
  <si>
    <t>Construction Point Source 190</t>
  </si>
  <si>
    <t>POINT_191</t>
  </si>
  <si>
    <t>Construction Point Source 191</t>
  </si>
  <si>
    <t>POINT_192</t>
  </si>
  <si>
    <t>Construction Point Source 192</t>
  </si>
  <si>
    <t>POINT_193</t>
  </si>
  <si>
    <t>Construction Point Source 193</t>
  </si>
  <si>
    <t>POINT_194</t>
  </si>
  <si>
    <t>Construction Point Source 194</t>
  </si>
  <si>
    <t>POINT_195</t>
  </si>
  <si>
    <t>Construction Point Source 195</t>
  </si>
  <si>
    <t>POINT_196</t>
  </si>
  <si>
    <t>Construction Point Source 196</t>
  </si>
  <si>
    <t>POINT_197</t>
  </si>
  <si>
    <t>Construction Point Source 197</t>
  </si>
  <si>
    <t>POINT_198</t>
  </si>
  <si>
    <t>Construction Point Source 198</t>
  </si>
  <si>
    <t>POINT_199</t>
  </si>
  <si>
    <t>Construction Point Source 199</t>
  </si>
  <si>
    <t>POINT_200</t>
  </si>
  <si>
    <t>Construction Point Source 200</t>
  </si>
  <si>
    <t>POINT_201</t>
  </si>
  <si>
    <t>Construction Point Source 201</t>
  </si>
  <si>
    <t>POINT_202</t>
  </si>
  <si>
    <t>Construction Point Source 202</t>
  </si>
  <si>
    <t>POINT_203</t>
  </si>
  <si>
    <t>Construction Point Source 203</t>
  </si>
  <si>
    <t>POINT_204</t>
  </si>
  <si>
    <t>Construction Point Source 204</t>
  </si>
  <si>
    <t>POINT_205</t>
  </si>
  <si>
    <t>Construction Point Source 205</t>
  </si>
  <si>
    <t>POINT_206</t>
  </si>
  <si>
    <t>Construction Point Source 206</t>
  </si>
  <si>
    <t>POINT_207</t>
  </si>
  <si>
    <t>Construction Point Source 207</t>
  </si>
  <si>
    <t>POINT_208</t>
  </si>
  <si>
    <t>Construction Point Source 208</t>
  </si>
  <si>
    <t>POINT_209</t>
  </si>
  <si>
    <t>Construction Point Source 209</t>
  </si>
  <si>
    <t>POINT_210</t>
  </si>
  <si>
    <t>Construction Point Source 210</t>
  </si>
  <si>
    <t>POINT_211</t>
  </si>
  <si>
    <t>Construction Point Source 211</t>
  </si>
  <si>
    <t>POINT_212</t>
  </si>
  <si>
    <t>Construction Point Source 212</t>
  </si>
  <si>
    <t>POINT_213</t>
  </si>
  <si>
    <t>Construction Point Source 213</t>
  </si>
  <si>
    <t>POINT_214</t>
  </si>
  <si>
    <t>Construction Point Source 214</t>
  </si>
  <si>
    <t>POINT_215</t>
  </si>
  <si>
    <t>Construction Point Source 215</t>
  </si>
  <si>
    <t>POINT_216</t>
  </si>
  <si>
    <t>Construction Point Source 216</t>
  </si>
  <si>
    <t>POINT_217</t>
  </si>
  <si>
    <t>Construction Point Source 217</t>
  </si>
  <si>
    <t>POINT_218</t>
  </si>
  <si>
    <t>Construction Point Source 218</t>
  </si>
  <si>
    <t>POINT_219</t>
  </si>
  <si>
    <t>Construction Point Source 219</t>
  </si>
  <si>
    <t>POINT_220</t>
  </si>
  <si>
    <t>Construction Point Source 220</t>
  </si>
  <si>
    <t>POINT_221</t>
  </si>
  <si>
    <t>Construction Point Source 221</t>
  </si>
  <si>
    <t>POINT_222</t>
  </si>
  <si>
    <t>Construction Point Source 222</t>
  </si>
  <si>
    <t>POINT_223</t>
  </si>
  <si>
    <t>Construction Point Source 223</t>
  </si>
  <si>
    <t>POINT_224</t>
  </si>
  <si>
    <t>Construction Point Source 224</t>
  </si>
  <si>
    <t>POINT_225</t>
  </si>
  <si>
    <t>Construction Point Source 225</t>
  </si>
  <si>
    <t>POINT_226</t>
  </si>
  <si>
    <t>Construction Point Source 226</t>
  </si>
  <si>
    <t>POINT_227</t>
  </si>
  <si>
    <t>Construction Point Source 227</t>
  </si>
  <si>
    <t>POINT_228</t>
  </si>
  <si>
    <t>Construction Point Source 228</t>
  </si>
  <si>
    <t>POINT_229</t>
  </si>
  <si>
    <t>Construction Point Source 229</t>
  </si>
  <si>
    <t>POINT_230</t>
  </si>
  <si>
    <t>Construction Point Source 230</t>
  </si>
  <si>
    <t>POINT_231</t>
  </si>
  <si>
    <t>Construction Point Source 231</t>
  </si>
  <si>
    <t>POINT_232</t>
  </si>
  <si>
    <t>Construction Point Source 232</t>
  </si>
  <si>
    <t>POINT_233</t>
  </si>
  <si>
    <t>Construction Point Source 233</t>
  </si>
  <si>
    <t>POINT_234</t>
  </si>
  <si>
    <t>Construction Point Source 234</t>
  </si>
  <si>
    <t>POINT_235</t>
  </si>
  <si>
    <t>Construction Point Source 235</t>
  </si>
  <si>
    <t>POINT_236</t>
  </si>
  <si>
    <t>Construction Point Source 236</t>
  </si>
  <si>
    <t>POINT_237</t>
  </si>
  <si>
    <t>Construction Point Source 237</t>
  </si>
  <si>
    <t>POINT_238</t>
  </si>
  <si>
    <t>Construction Point Source 238</t>
  </si>
  <si>
    <t>POINT_239</t>
  </si>
  <si>
    <t>Construction Point Source 239</t>
  </si>
  <si>
    <t>POINT_240</t>
  </si>
  <si>
    <t>Construction Point Source 240</t>
  </si>
  <si>
    <t>POINT_241</t>
  </si>
  <si>
    <t>Construction Point Source 241</t>
  </si>
  <si>
    <t>POINT_242</t>
  </si>
  <si>
    <t>Construction Point Source 242</t>
  </si>
  <si>
    <t>POINT_243</t>
  </si>
  <si>
    <t>Construction Point Source 243</t>
  </si>
  <si>
    <t>POINT_244</t>
  </si>
  <si>
    <t>Construction Point Source 244</t>
  </si>
  <si>
    <t>POINT_245</t>
  </si>
  <si>
    <t>Construction Point Source 245</t>
  </si>
  <si>
    <t>POINT_246</t>
  </si>
  <si>
    <t>Construction Point Source 246</t>
  </si>
  <si>
    <t>POINT_247</t>
  </si>
  <si>
    <t>Construction Point Source 247</t>
  </si>
  <si>
    <t>POINT_248</t>
  </si>
  <si>
    <t>Construction Point Source 248</t>
  </si>
  <si>
    <t>POINT_249</t>
  </si>
  <si>
    <t>Construction Point Source 249</t>
  </si>
  <si>
    <t>POINT_250</t>
  </si>
  <si>
    <t>Construction Point Source 250</t>
  </si>
  <si>
    <t>POINT_251</t>
  </si>
  <si>
    <t>Construction Point Source 251</t>
  </si>
  <si>
    <t>POINT_252</t>
  </si>
  <si>
    <t>Construction Point Source 252</t>
  </si>
  <si>
    <t>POINT_253</t>
  </si>
  <si>
    <t>Construction Point Source 253</t>
  </si>
  <si>
    <t>POINT_254</t>
  </si>
  <si>
    <t>Construction Point Source 254</t>
  </si>
  <si>
    <t>POINT_255</t>
  </si>
  <si>
    <t>Construction Point Source 255</t>
  </si>
  <si>
    <t>POINT_256</t>
  </si>
  <si>
    <t>Construction Point Source 256</t>
  </si>
  <si>
    <t>POINT_257</t>
  </si>
  <si>
    <t>Construction Point Source 257</t>
  </si>
  <si>
    <t>POINT_258</t>
  </si>
  <si>
    <t>Construction Point Source 258</t>
  </si>
  <si>
    <t>POINT_259</t>
  </si>
  <si>
    <t>Construction Point Source 259</t>
  </si>
  <si>
    <t>POINT_260</t>
  </si>
  <si>
    <t>Construction Point Source 260</t>
  </si>
  <si>
    <t>POINT_261</t>
  </si>
  <si>
    <t>Construction Point Source 261</t>
  </si>
  <si>
    <t>POINT_262</t>
  </si>
  <si>
    <t>Construction Point Source 262</t>
  </si>
  <si>
    <t>POINT_263</t>
  </si>
  <si>
    <t>Construction Point Source 263</t>
  </si>
  <si>
    <t>POINT_264</t>
  </si>
  <si>
    <t>Construction Point Source 264</t>
  </si>
  <si>
    <t>POINT_265</t>
  </si>
  <si>
    <t>Construction Point Source 265</t>
  </si>
  <si>
    <t>POINT_266</t>
  </si>
  <si>
    <t>Construction Point Source 266</t>
  </si>
  <si>
    <t>POINT_267</t>
  </si>
  <si>
    <t>Construction Point Source 267</t>
  </si>
  <si>
    <t>POINT_268</t>
  </si>
  <si>
    <t>Construction Point Source 268</t>
  </si>
  <si>
    <t>POINT_269</t>
  </si>
  <si>
    <t>Construction Point Source 269</t>
  </si>
  <si>
    <t>POINT_270</t>
  </si>
  <si>
    <t>Construction Point Source 270</t>
  </si>
  <si>
    <t>POINT_271</t>
  </si>
  <si>
    <t>Construction Point Source 271</t>
  </si>
  <si>
    <t>POINT_272</t>
  </si>
  <si>
    <t>Construction Point Source 272</t>
  </si>
  <si>
    <t>POINT_273</t>
  </si>
  <si>
    <t>Construction Point Source 273</t>
  </si>
  <si>
    <t>POINT_274</t>
  </si>
  <si>
    <t>Construction Point Source 274</t>
  </si>
  <si>
    <t>POINT_275</t>
  </si>
  <si>
    <t>Construction Point Source 275</t>
  </si>
  <si>
    <t>POINT_276</t>
  </si>
  <si>
    <t>Construction Point Source 276</t>
  </si>
  <si>
    <t>POINT_277</t>
  </si>
  <si>
    <t>Construction Point Source 277</t>
  </si>
  <si>
    <t>POINT_278</t>
  </si>
  <si>
    <t>Construction Point Source 278</t>
  </si>
  <si>
    <t>POINT_279</t>
  </si>
  <si>
    <t>Construction Point Source 279</t>
  </si>
  <si>
    <t>POINT_280</t>
  </si>
  <si>
    <t>Construction Point Source 280</t>
  </si>
  <si>
    <t>POINT_281</t>
  </si>
  <si>
    <t>Construction Point Source 281</t>
  </si>
  <si>
    <t>POINT_282</t>
  </si>
  <si>
    <t>Construction Point Source 282</t>
  </si>
  <si>
    <t>POINT_283</t>
  </si>
  <si>
    <t>Construction Point Source 283</t>
  </si>
  <si>
    <t>POINT_284</t>
  </si>
  <si>
    <t>Construction Point Source 284</t>
  </si>
  <si>
    <t>POINT_285</t>
  </si>
  <si>
    <t>Construction Point Source 285</t>
  </si>
  <si>
    <t>POINT_286</t>
  </si>
  <si>
    <t>Construction Point Source 286</t>
  </si>
  <si>
    <t>POINT_287</t>
  </si>
  <si>
    <t>Construction Point Source 287</t>
  </si>
  <si>
    <t>POINT_288</t>
  </si>
  <si>
    <t>Construction Point Source 288</t>
  </si>
  <si>
    <t>POINT_289</t>
  </si>
  <si>
    <t>Construction Point Source 289</t>
  </si>
  <si>
    <t>POINT_290</t>
  </si>
  <si>
    <t>Construction Point Source 290</t>
  </si>
  <si>
    <t>POINT_291</t>
  </si>
  <si>
    <t>Construction Point Source 291</t>
  </si>
  <si>
    <t>POINT_292</t>
  </si>
  <si>
    <t>Construction Point Source 292</t>
  </si>
  <si>
    <t>POINT_293</t>
  </si>
  <si>
    <t>Construction Point Source 293</t>
  </si>
  <si>
    <t>POINT_294</t>
  </si>
  <si>
    <t>Construction Point Source 294</t>
  </si>
  <si>
    <t>POINT_295</t>
  </si>
  <si>
    <t>Construction Point Source 295</t>
  </si>
  <si>
    <t>POINT_296</t>
  </si>
  <si>
    <t>Construction Point Source 296</t>
  </si>
  <si>
    <t>POINT_297</t>
  </si>
  <si>
    <t>Construction Point Source 297</t>
  </si>
  <si>
    <t>POINT_298</t>
  </si>
  <si>
    <t>Construction Point Source 298</t>
  </si>
  <si>
    <t>POINT_299</t>
  </si>
  <si>
    <t>Construction Point Source 299</t>
  </si>
  <si>
    <t>POINT_300</t>
  </si>
  <si>
    <t>Construction Point Source 300</t>
  </si>
  <si>
    <t>POINT_301</t>
  </si>
  <si>
    <t>Construction Point Source 301</t>
  </si>
  <si>
    <t>POINT_302</t>
  </si>
  <si>
    <t>Construction Point Source 302</t>
  </si>
  <si>
    <t>POINT_303</t>
  </si>
  <si>
    <t>Construction Point Source 303</t>
  </si>
  <si>
    <t>POINT_304</t>
  </si>
  <si>
    <t>Construction Point Source 304</t>
  </si>
  <si>
    <t>POINT_305</t>
  </si>
  <si>
    <t>Construction Point Source 305</t>
  </si>
  <si>
    <t>POINT_306</t>
  </si>
  <si>
    <t>Construction Point Source 306</t>
  </si>
  <si>
    <t>POINT_307</t>
  </si>
  <si>
    <t>Construction Point Source 307</t>
  </si>
  <si>
    <t>POINT_308</t>
  </si>
  <si>
    <t>Construction Point Source 308</t>
  </si>
  <si>
    <t>POINT_309</t>
  </si>
  <si>
    <t>Construction Point Source 309</t>
  </si>
  <si>
    <t>POINT_310</t>
  </si>
  <si>
    <t>Construction Point Source 310</t>
  </si>
  <si>
    <t>POINT_311</t>
  </si>
  <si>
    <t>Construction Point Source 311</t>
  </si>
  <si>
    <t>POINT_312</t>
  </si>
  <si>
    <t>Construction Point Source 312</t>
  </si>
  <si>
    <t>POINT_313</t>
  </si>
  <si>
    <t>Construction Point Source 313</t>
  </si>
  <si>
    <t>POINT_314</t>
  </si>
  <si>
    <t>Construction Point Source 314</t>
  </si>
  <si>
    <t>POINT_315</t>
  </si>
  <si>
    <t>Construction Point Source 315</t>
  </si>
  <si>
    <t>POINT_316</t>
  </si>
  <si>
    <t>Construction Point Source 316</t>
  </si>
  <si>
    <t>POINT_317</t>
  </si>
  <si>
    <t>Construction Point Source 317</t>
  </si>
  <si>
    <t>POINT_318</t>
  </si>
  <si>
    <t>Construction Point Source 318</t>
  </si>
  <si>
    <t>POINT_319</t>
  </si>
  <si>
    <t>Construction Point Source 319</t>
  </si>
  <si>
    <t>POINT_320</t>
  </si>
  <si>
    <t>Construction Point Source 320</t>
  </si>
  <si>
    <t>POINT_321</t>
  </si>
  <si>
    <t>Construction Point Source 321</t>
  </si>
  <si>
    <t>POINT_322</t>
  </si>
  <si>
    <t>Construction Point Source 322</t>
  </si>
  <si>
    <t>POINT_323</t>
  </si>
  <si>
    <t>Construction Point Source 323</t>
  </si>
  <si>
    <t>POINT_324</t>
  </si>
  <si>
    <t>Construction Point Source 324</t>
  </si>
  <si>
    <t>POINT_325</t>
  </si>
  <si>
    <t>Construction Point Source 325</t>
  </si>
  <si>
    <t>POINT_326</t>
  </si>
  <si>
    <t>Construction Point Source 326</t>
  </si>
  <si>
    <t>POINT_327</t>
  </si>
  <si>
    <t>Construction Point Source 327</t>
  </si>
  <si>
    <t>POINT_328</t>
  </si>
  <si>
    <t>Construction Point Source 328</t>
  </si>
  <si>
    <t>POINT_329</t>
  </si>
  <si>
    <t>Construction Point Source 329</t>
  </si>
  <si>
    <t>POINT_330</t>
  </si>
  <si>
    <t>Construction Point Source 330</t>
  </si>
  <si>
    <t>Note: Coordinates presented are UTM NAD83 Zone 11</t>
  </si>
  <si>
    <t>m = meter(s)</t>
  </si>
  <si>
    <t>K = Kelvin</t>
  </si>
  <si>
    <t>m/s = meter(s) per second</t>
  </si>
  <si>
    <t>Area Source Parameters</t>
  </si>
  <si>
    <t>Release Height</t>
  </si>
  <si>
    <t>Number of Vertices</t>
  </si>
  <si>
    <t>Initial Vert. Dimension</t>
  </si>
  <si>
    <t>Easting (X1)</t>
  </si>
  <si>
    <t>Northing (Y1)</t>
  </si>
  <si>
    <t>Easting (X2)</t>
  </si>
  <si>
    <t>Northing (Y2)</t>
  </si>
  <si>
    <t>Easting (X3)</t>
  </si>
  <si>
    <t>Northing (Y3)</t>
  </si>
  <si>
    <t>Easting (X4)</t>
  </si>
  <si>
    <t>Northing (Y4)</t>
  </si>
  <si>
    <t>AREA_1</t>
  </si>
  <si>
    <t>Construction Fugitive Dust Source</t>
  </si>
  <si>
    <t>Source Emission Rates</t>
  </si>
  <si>
    <t>Release Type</t>
  </si>
  <si>
    <t>NO2A</t>
  </si>
  <si>
    <t>SO2A</t>
  </si>
  <si>
    <t>PM10A</t>
  </si>
  <si>
    <t>(g/s)</t>
  </si>
  <si>
    <t>Construction Point Sources</t>
  </si>
  <si>
    <t>AREAPOLY</t>
  </si>
  <si>
    <t>Notes:</t>
  </si>
  <si>
    <t>CO emission rates correspond to the 1-hour and 8-hour CO averaging period.</t>
  </si>
  <si>
    <r>
      <t>NO2 emission rates correspond to the 1-hour NO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</si>
  <si>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r>
      <t>NO2A emission rates correspond to the Annual NO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</si>
  <si>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r>
      <t>PM25 emission rates correspond to the 24-hour PM</t>
    </r>
    <r>
      <rPr>
        <vertAlign val="subscript"/>
        <sz val="8"/>
        <rFont val="Arial"/>
        <family val="2"/>
      </rPr>
      <t>2.5</t>
    </r>
    <r>
      <rPr>
        <sz val="8"/>
        <rFont val="Arial"/>
        <family val="2"/>
      </rPr>
      <t xml:space="preserve"> averaging period.</t>
    </r>
  </si>
  <si>
    <r>
      <t>PM25A emission rates correspond to the Annual PM</t>
    </r>
    <r>
      <rPr>
        <vertAlign val="subscript"/>
        <sz val="8"/>
        <rFont val="Arial"/>
        <family val="2"/>
      </rPr>
      <t>2.5</t>
    </r>
    <r>
      <rPr>
        <sz val="8"/>
        <rFont val="Arial"/>
        <family val="2"/>
      </rPr>
      <t xml:space="preserve"> averaging period.</t>
    </r>
  </si>
  <si>
    <r>
      <t>PM10 emission rates correspond to the 24-hour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 xml:space="preserve"> averaging period.</t>
    </r>
  </si>
  <si>
    <r>
      <t>PM10A emission rates correspond to the Annual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 xml:space="preserve"> averaging period.</t>
    </r>
  </si>
  <si>
    <r>
      <t>SO2 emission rates correspond to the 1-hour, 3-hour, and 24-hour SO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</si>
  <si>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r>
      <t>SO2A emission rates correspond to the Annual SO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</si>
  <si>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t>g/s = gram(s) per second</t>
  </si>
  <si>
    <t>8-HR</t>
  </si>
  <si>
    <t>Morton Bay Construction Air Quality Impacts Analysis</t>
  </si>
  <si>
    <t>Morton Bay Construction AQIA CAAQS/NAAQS Results</t>
  </si>
  <si>
    <t>Morton Bay Construction AQIA Class II SIL Results</t>
  </si>
  <si>
    <t>2ND-HIGHEST 24-HR</t>
  </si>
  <si>
    <t>Emission rates developed based upon emissions presented in Section 5.1 and Appendix 5.1D, Construction Emissions Inventory.</t>
  </si>
  <si>
    <t>Descriptions of pollutant IDs and their associated averaging periods are as follows:</t>
  </si>
  <si>
    <t>HORIZONTAL</t>
  </si>
  <si>
    <t>DO NOT PRINT</t>
  </si>
  <si>
    <t>AERMOD 22112</t>
  </si>
  <si>
    <t>MortonBay_Construction_10202023_2015_CO.SUM</t>
  </si>
  <si>
    <t>MortonBay_Construction_10202023_2015_DPM.SUM</t>
  </si>
  <si>
    <t>MortonBay_Construction_10202023_2015_NO2.SUM</t>
  </si>
  <si>
    <t>MortonBay_Construction_10202023_2015_NO2A.SUM</t>
  </si>
  <si>
    <t>MortonBay_Construction_10202023_2015_PM10.SUM</t>
  </si>
  <si>
    <t>MortonBay_Construction_10202023_2015_PM10A.SUM</t>
  </si>
  <si>
    <t>MortonBay_Construction_10202023_2015_PM25.SUM</t>
  </si>
  <si>
    <t>MortonBay_Construction_10202023_2015_PM25A.SUM</t>
  </si>
  <si>
    <t>MortonBay_Construction_10202023_2015_SO2.SUM</t>
  </si>
  <si>
    <t>MortonBay_Construction_10202023_2015_SO2A.SUM</t>
  </si>
  <si>
    <t>MortonBay_Construction_10202023_2015-2021_PM10.SUM</t>
  </si>
  <si>
    <t>MortonBay_Construction_10202023_2015-2021_SO2.SUM</t>
  </si>
  <si>
    <t>MortonBay_Construction_10202023_2016_CO.SUM</t>
  </si>
  <si>
    <t>MortonBay_Construction_10202023_2016_DPM.SUM</t>
  </si>
  <si>
    <t>MortonBay_Construction_10202023_2016_NO2.SUM</t>
  </si>
  <si>
    <t>MortonBay_Construction_10202023_2016_NO2A.SUM</t>
  </si>
  <si>
    <t>MortonBay_Construction_10202023_2016_PM10.SUM</t>
  </si>
  <si>
    <t>MortonBay_Construction_10202023_2016_PM10A.SUM</t>
  </si>
  <si>
    <t>MortonBay_Construction_10202023_2016_PM25.SUM</t>
  </si>
  <si>
    <t>MortonBay_Construction_10202023_2016_PM25A.SUM</t>
  </si>
  <si>
    <t>MortonBay_Construction_10202023_2016_SO2.SUM</t>
  </si>
  <si>
    <t>MortonBay_Construction_10202023_2016_SO2A.SUM</t>
  </si>
  <si>
    <t>MortonBay_Construction_10202023_2017_CO.SUM</t>
  </si>
  <si>
    <t>MortonBay_Construction_10202023_2017_DPM.SUM</t>
  </si>
  <si>
    <t>MortonBay_Construction_10202023_2017_NO2.SUM</t>
  </si>
  <si>
    <t>MortonBay_Construction_10202023_2017_NO2A.SUM</t>
  </si>
  <si>
    <t>MortonBay_Construction_10202023_2017_PM10.SUM</t>
  </si>
  <si>
    <t>MortonBay_Construction_10202023_2017_PM10A.SUM</t>
  </si>
  <si>
    <t>MortonBay_Construction_10202023_2017_PM25.SUM</t>
  </si>
  <si>
    <t>MortonBay_Construction_10202023_2017_PM25A.SUM</t>
  </si>
  <si>
    <t>MortonBay_Construction_10202023_2017_SO2.SUM</t>
  </si>
  <si>
    <t>MortonBay_Construction_10202023_2017_SO2A.SUM</t>
  </si>
  <si>
    <t>MortonBay_Construction_10202023_2018_CO.SUM</t>
  </si>
  <si>
    <t>MortonBay_Construction_10202023_2018_DPM.SUM</t>
  </si>
  <si>
    <t>MortonBay_Construction_10202023_2018_NO2.SUM</t>
  </si>
  <si>
    <t>MortonBay_Construction_10202023_2018_NO2A.SUM</t>
  </si>
  <si>
    <t>MortonBay_Construction_10202023_2018_PM10.SUM</t>
  </si>
  <si>
    <t>MortonBay_Construction_10202023_2018_PM10A.SUM</t>
  </si>
  <si>
    <t>MortonBay_Construction_10202023_2018_PM25.SUM</t>
  </si>
  <si>
    <t>MortonBay_Construction_10202023_2018_PM25A.SUM</t>
  </si>
  <si>
    <t>MortonBay_Construction_10202023_2018_SO2.SUM</t>
  </si>
  <si>
    <t>MortonBay_Construction_10202023_2018_SO2A.SUM</t>
  </si>
  <si>
    <t>MortonBay_Construction_10202023_2021_CO.SUM</t>
  </si>
  <si>
    <t>MortonBay_Construction_10202023_2021_DPM.SUM</t>
  </si>
  <si>
    <t>MortonBay_Construction_10202023_2021_NO2.SUM</t>
  </si>
  <si>
    <t>MortonBay_Construction_10202023_2021_NO2A.SUM</t>
  </si>
  <si>
    <t>MortonBay_Construction_10202023_2021_PM10.SUM</t>
  </si>
  <si>
    <t>MortonBay_Construction_10202023_2021_PM10A.SUM</t>
  </si>
  <si>
    <t>MortonBay_Construction_10202023_2021_PM25.SUM</t>
  </si>
  <si>
    <t>MortonBay_Construction_10202023_2021_PM25A.SUM</t>
  </si>
  <si>
    <t>MortonBay_Construction_10202023_2021_SO2.SUM</t>
  </si>
  <si>
    <t>MortonBay_Construction_10202023_2021_SO2A.SUM</t>
  </si>
  <si>
    <t>MortonBay_Construction_10202023_2015-2021_NO2.SUM</t>
  </si>
  <si>
    <t>MortonBay_Construction_10202023_2015-2021_PM25.SUM</t>
  </si>
  <si>
    <t>MortonBay_Construction_10202023_2015-2021_PM25A.SUM</t>
  </si>
  <si>
    <t>Revised November 2023</t>
  </si>
  <si>
    <t>Point_1-Point_330</t>
  </si>
  <si>
    <t>Morton Bay Geothermal Project</t>
  </si>
  <si>
    <t>MBGP Construction Air Quality Impacts Analysis</t>
  </si>
  <si>
    <t>MBGP Construction Modeled Point Source Parameters</t>
  </si>
  <si>
    <t>MBGP Construction Modeled Area Source Parameters</t>
  </si>
  <si>
    <t>MBGP Construction Modeled Source Emission Rates Per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</si>
</sst>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3" x14ac:knownFonts="1">
    <font>
      <sz val="11"/>
      <color theme="1"/>
      <name val="Calibri"/>
      <family val="2"/>
      <scheme val="minor"/>
    </font>
    <font>
      <b/>
      <sz val="11"/>
      <color rgb="FFFFFFFF"/>
      <name val="Jacobs Chronos Light"/>
      <family val="2"/>
    </font>
    <font>
      <b/>
      <vertAlign val="superscript"/>
      <sz val="11"/>
      <color rgb="FFFFFFFF"/>
      <name val="Jacobs Chronos Light"/>
      <family val="2"/>
    </font>
    <font>
      <sz val="9"/>
      <color theme="1"/>
      <name val="Jacobs Chronos Light"/>
      <family val="2"/>
    </font>
    <font>
      <vertAlign val="subscript"/>
      <sz val="9"/>
      <color theme="1"/>
      <name val="Jacobs Chronos Light"/>
      <family val="2"/>
    </font>
    <font>
      <vertAlign val="superscript"/>
      <sz val="9"/>
      <color theme="1"/>
      <name val="Jacobs Chronos Light"/>
      <family val="2"/>
    </font>
    <font>
      <sz val="8"/>
      <color theme="1"/>
      <name val="Jacobs Chronos"/>
      <family val="2"/>
    </font>
    <font>
      <b/>
      <sz val="10"/>
      <color rgb="FF333333"/>
      <name val="Jacobs Chronos"/>
      <family val="2"/>
    </font>
    <font>
      <sz val="8"/>
      <name val="Jacobs Chronos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vertAlign val="superscript"/>
      <sz val="9"/>
      <color rgb="FFFFFFFF"/>
      <name val="Arial"/>
      <family val="2"/>
    </font>
    <font>
      <b/>
      <sz val="9"/>
      <color rgb="FFFFFFFF"/>
      <name val="Arial"/>
      <family val="2"/>
    </font>
    <font>
      <vertAlign val="superscript"/>
      <sz val="8"/>
      <color theme="1"/>
      <name val="Jacobs Chronos"/>
      <family val="2"/>
    </font>
    <font>
      <b/>
      <vertAlign val="superscript"/>
      <sz val="9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vertAlign val="subscript"/>
      <sz val="8"/>
      <name val="Arial"/>
      <family val="2"/>
    </font>
    <font>
      <sz val="8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31EDC"/>
        <bgColor indexed="64"/>
      </patternFill>
    </fill>
    <fill>
      <patternFill patternType="solid">
        <fgColor rgb="FF00338D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231EDC"/>
      </right>
      <top style="medium">
        <color rgb="FF231EDC"/>
      </top>
      <bottom style="medium">
        <color rgb="FF231EDC"/>
      </bottom>
      <diagonal/>
    </border>
    <border>
      <left/>
      <right style="medium">
        <color rgb="FF231EDC"/>
      </right>
      <top/>
      <bottom style="medium">
        <color rgb="FF231EDC"/>
      </bottom>
      <diagonal/>
    </border>
    <border>
      <left/>
      <right/>
      <top style="medium">
        <color rgb="FF231EDC"/>
      </top>
      <bottom style="medium">
        <color rgb="FF231EDC"/>
      </bottom>
      <diagonal/>
    </border>
    <border>
      <left/>
      <right/>
      <top style="medium">
        <color rgb="FF231EDC"/>
      </top>
      <bottom/>
      <diagonal/>
    </border>
    <border>
      <left/>
      <right/>
      <top/>
      <bottom style="medium">
        <color rgb="FF231EDC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2">
    <xf numFmtId="0" fontId="0" fillId="0" borderId="0"/>
    <xf numFmtId="0" fontId="11" fillId="0" borderId="0"/>
  </cellStyleXfs>
  <cellXfs count="59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3" fontId="3" fillId="0" borderId="5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/>
    <xf numFmtId="17" fontId="10" fillId="0" borderId="0" xfId="0" quotePrefix="1" applyNumberFormat="1" applyFont="1"/>
    <xf numFmtId="0" fontId="10" fillId="0" borderId="0" xfId="1" applyFont="1" applyAlignment="1">
      <alignment vertical="center"/>
    </xf>
    <xf numFmtId="0" fontId="12" fillId="3" borderId="6" xfId="1" applyFont="1" applyFill="1" applyBorder="1" applyAlignment="1">
      <alignment horizontal="center" wrapText="1"/>
    </xf>
    <xf numFmtId="4" fontId="13" fillId="0" borderId="8" xfId="1" applyNumberFormat="1" applyFont="1" applyBorder="1" applyAlignment="1">
      <alignment horizontal="center" vertical="center" wrapText="1"/>
    </xf>
    <xf numFmtId="0" fontId="6" fillId="0" borderId="0" xfId="0" quotePrefix="1" applyFont="1" applyAlignment="1">
      <alignment vertical="center"/>
    </xf>
    <xf numFmtId="0" fontId="12" fillId="3" borderId="8" xfId="1" applyFont="1" applyFill="1" applyBorder="1" applyAlignment="1">
      <alignment horizontal="center" wrapText="1"/>
    </xf>
    <xf numFmtId="164" fontId="13" fillId="0" borderId="8" xfId="1" applyNumberFormat="1" applyFont="1" applyBorder="1" applyAlignment="1">
      <alignment horizontal="center" vertical="center" wrapText="1"/>
    </xf>
    <xf numFmtId="3" fontId="13" fillId="0" borderId="8" xfId="1" applyNumberFormat="1" applyFont="1" applyBorder="1" applyAlignment="1">
      <alignment horizontal="center" vertical="center" wrapText="1"/>
    </xf>
    <xf numFmtId="11" fontId="18" fillId="0" borderId="12" xfId="1" applyNumberFormat="1" applyFont="1" applyBorder="1" applyAlignment="1">
      <alignment horizontal="left" vertical="center"/>
    </xf>
    <xf numFmtId="0" fontId="0" fillId="0" borderId="12" xfId="0" applyBorder="1"/>
    <xf numFmtId="0" fontId="18" fillId="0" borderId="0" xfId="0" applyFont="1" applyAlignment="1">
      <alignment vertical="center"/>
    </xf>
    <xf numFmtId="4" fontId="13" fillId="0" borderId="0" xfId="1" applyNumberFormat="1" applyFont="1" applyAlignment="1">
      <alignment horizontal="center" vertical="center" wrapText="1"/>
    </xf>
    <xf numFmtId="11" fontId="18" fillId="0" borderId="7" xfId="1" applyNumberFormat="1" applyFont="1" applyBorder="1" applyAlignment="1">
      <alignment horizontal="left" vertical="center"/>
    </xf>
    <xf numFmtId="11" fontId="0" fillId="0" borderId="0" xfId="0" applyNumberFormat="1"/>
    <xf numFmtId="3" fontId="13" fillId="0" borderId="8" xfId="1" quotePrefix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indent="2"/>
    </xf>
    <xf numFmtId="0" fontId="19" fillId="0" borderId="0" xfId="0" applyFont="1" applyAlignment="1">
      <alignment horizontal="left" indent="2"/>
    </xf>
    <xf numFmtId="0" fontId="22" fillId="0" borderId="0" xfId="0" applyFont="1"/>
    <xf numFmtId="164" fontId="13" fillId="0" borderId="8" xfId="1" applyNumberFormat="1" applyFont="1" applyFill="1" applyBorder="1" applyAlignment="1">
      <alignment horizontal="center" vertical="center" wrapText="1"/>
    </xf>
    <xf numFmtId="3" fontId="13" fillId="0" borderId="8" xfId="1" applyNumberFormat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wrapText="1"/>
    </xf>
    <xf numFmtId="0" fontId="12" fillId="3" borderId="9" xfId="1" applyFont="1" applyFill="1" applyBorder="1" applyAlignment="1">
      <alignment horizontal="center" wrapText="1"/>
    </xf>
    <xf numFmtId="4" fontId="13" fillId="0" borderId="6" xfId="1" applyNumberFormat="1" applyFont="1" applyBorder="1" applyAlignment="1">
      <alignment horizontal="center" vertical="center" wrapText="1"/>
    </xf>
    <xf numFmtId="4" fontId="13" fillId="0" borderId="7" xfId="1" applyNumberFormat="1" applyFont="1" applyBorder="1" applyAlignment="1">
      <alignment horizontal="center" vertical="center" wrapText="1"/>
    </xf>
    <xf numFmtId="4" fontId="13" fillId="0" borderId="9" xfId="1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13" fillId="0" borderId="10" xfId="1" applyNumberFormat="1" applyFont="1" applyBorder="1" applyAlignment="1">
      <alignment horizontal="center" vertical="center" wrapText="1"/>
    </xf>
    <xf numFmtId="4" fontId="13" fillId="0" borderId="11" xfId="1" applyNumberFormat="1" applyFont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wrapText="1"/>
    </xf>
    <xf numFmtId="0" fontId="12" fillId="3" borderId="10" xfId="1" applyFont="1" applyFill="1" applyBorder="1" applyAlignment="1">
      <alignment horizontal="center" wrapText="1"/>
    </xf>
    <xf numFmtId="0" fontId="12" fillId="3" borderId="11" xfId="1" applyFont="1" applyFill="1" applyBorder="1" applyAlignment="1">
      <alignment horizontal="center" wrapText="1"/>
    </xf>
    <xf numFmtId="4" fontId="13" fillId="0" borderId="8" xfId="1" applyNumberFormat="1" applyFont="1" applyFill="1" applyBorder="1" applyAlignment="1">
      <alignment horizontal="center" vertical="center" wrapText="1"/>
    </xf>
    <xf numFmtId="17" fontId="10" fillId="0" borderId="0" xfId="0" quotePrefix="1" applyNumberFormat="1" applyFont="1" applyFill="1"/>
    <xf numFmtId="0" fontId="0" fillId="0" borderId="0" xfId="0" applyFill="1"/>
    <xf numFmtId="11" fontId="13" fillId="0" borderId="8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9DF34CD-30BF-484E-9892-44A45C0B7E8B}"/>
  </cellStyles>
  <dxfs count="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unavent, Andrew" refreshedDate="45231.621772685183" createdVersion="8" refreshedVersion="8" minRefreshableVersion="3" recordCount="118" xr:uid="{F225B1B5-2F98-4214-81C0-152A426C67C2}">
  <cacheSource type="worksheet">
    <worksheetSource ref="A2:Q120" sheet="BaseRawData"/>
  </cacheSource>
  <cacheFields count="17">
    <cacheField name="Model" numFmtId="0">
      <sharedItems/>
    </cacheField>
    <cacheField name="File" numFmtId="0">
      <sharedItems/>
    </cacheField>
    <cacheField name="Pollutant" numFmtId="0">
      <sharedItems count="6">
        <s v="CO"/>
        <s v="DPM"/>
        <s v="NO2"/>
        <s v="PM10"/>
        <s v="PM25"/>
        <s v="SO2"/>
      </sharedItems>
    </cacheField>
    <cacheField name="Average" numFmtId="0">
      <sharedItems count="9">
        <s v="1-HR"/>
        <s v="8-HR"/>
        <s v="ANNUAL"/>
        <s v="1ST-HIGHEST MAX DAILY  1-HR"/>
        <s v="8TH-HIGHEST MAX DAILY  1-HR"/>
        <s v="24-HR"/>
        <s v="1ST-HIGHEST 24-HR"/>
        <s v="2ND-HIGHEST 24-HR"/>
        <s v="3-HR"/>
      </sharedItems>
    </cacheField>
    <cacheField name="Group" numFmtId="0">
      <sharedItems count="1">
        <s v="ALL"/>
      </sharedItems>
    </cacheField>
    <cacheField name="Rank" numFmtId="0">
      <sharedItems count="2">
        <s v="1ST"/>
        <s v="2ND"/>
      </sharedItems>
    </cacheField>
    <cacheField name="Conc/Dep" numFmtId="0">
      <sharedItems containsSemiMixedTypes="0" containsString="0" containsNumber="1" minValue="9.2710000000000001E-2" maxValue="146.80177"/>
    </cacheField>
    <cacheField name="East (X)" numFmtId="0">
      <sharedItems containsSemiMixedTypes="0" containsString="0" containsNumber="1" minValue="631600" maxValue="632650"/>
    </cacheField>
    <cacheField name="North (Y)" numFmtId="0">
      <sharedItems containsSemiMixedTypes="0" containsString="0" containsNumber="1" minValue="3674150" maxValue="3674800"/>
    </cacheField>
    <cacheField name="Elev" numFmtId="0">
      <sharedItems containsSemiMixedTypes="0" containsString="0" containsNumber="1" minValue="-69.06" maxValue="-68.02"/>
    </cacheField>
    <cacheField name="Hill" numFmtId="0">
      <sharedItems containsSemiMixedTypes="0" containsString="0" containsNumber="1" minValue="-69.06" maxValue="-68.02"/>
    </cacheField>
    <cacheField name="Flag" numFmtId="0">
      <sharedItems containsSemiMixedTypes="0" containsString="0" containsNumber="1" containsInteger="1" minValue="0" maxValue="0"/>
    </cacheField>
    <cacheField name="Time" numFmtId="0">
      <sharedItems containsMixedTypes="1" containsNumber="1" containsInteger="1" minValue="15012006" maxValue="21122124"/>
    </cacheField>
    <cacheField name="Met File" numFmtId="0">
      <sharedItems count="6">
        <s v="KIPL__2015.SFC"/>
        <s v="KIPL_2015-2018_2021_ADJU.SFC"/>
        <s v="KIPL__2016.SFC"/>
        <s v="KIPL__2017.SFC"/>
        <s v="KIPL__2018.SFC"/>
        <s v="KIPL__2021.SFC"/>
      </sharedItems>
    </cacheField>
    <cacheField name="Sources" numFmtId="0">
      <sharedItems containsSemiMixedTypes="0" containsString="0" containsNumber="1" containsInteger="1" minValue="330" maxValue="331"/>
    </cacheField>
    <cacheField name="Groups" numFmtId="0">
      <sharedItems containsSemiMixedTypes="0" containsString="0" containsNumber="1" containsInteger="1" minValue="1" maxValue="1"/>
    </cacheField>
    <cacheField name="Receptors" numFmtId="0">
      <sharedItems containsSemiMixedTypes="0" containsString="0" containsNumber="1" containsInteger="1" minValue="5488" maxValue="54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s v="AERMOD 22112"/>
    <s v="MortonBay_Construction_10202023_2015_CO.SUM"/>
    <x v="0"/>
    <x v="0"/>
    <x v="0"/>
    <x v="0"/>
    <n v="146.80177"/>
    <n v="632500"/>
    <n v="3674775"/>
    <n v="-68.36"/>
    <n v="-68.36"/>
    <n v="0"/>
    <n v="15081223"/>
    <x v="0"/>
    <n v="330"/>
    <n v="1"/>
    <n v="5488"/>
  </r>
  <r>
    <s v="AERMOD 22112"/>
    <s v="MortonBay_Construction_10202023_2015_CO.SUM"/>
    <x v="0"/>
    <x v="0"/>
    <x v="0"/>
    <x v="1"/>
    <n v="144.66345999999999"/>
    <n v="632525"/>
    <n v="3674750"/>
    <n v="-68.37"/>
    <n v="-68.37"/>
    <n v="0"/>
    <n v="15071603"/>
    <x v="0"/>
    <n v="330"/>
    <n v="1"/>
    <n v="5488"/>
  </r>
  <r>
    <s v="AERMOD 22112"/>
    <s v="MortonBay_Construction_10202023_2015_CO.SUM"/>
    <x v="0"/>
    <x v="1"/>
    <x v="0"/>
    <x v="0"/>
    <n v="113.53518"/>
    <n v="632450"/>
    <n v="3674650"/>
    <n v="-68.430000000000007"/>
    <n v="-68.430000000000007"/>
    <n v="0"/>
    <n v="15012008"/>
    <x v="0"/>
    <n v="330"/>
    <n v="1"/>
    <n v="5488"/>
  </r>
  <r>
    <s v="AERMOD 22112"/>
    <s v="MortonBay_Construction_10202023_2015_CO.SUM"/>
    <x v="0"/>
    <x v="1"/>
    <x v="0"/>
    <x v="1"/>
    <n v="110.51365"/>
    <n v="632450"/>
    <n v="3674675"/>
    <n v="-68.41"/>
    <n v="-68.41"/>
    <n v="0"/>
    <n v="15120124"/>
    <x v="0"/>
    <n v="330"/>
    <n v="1"/>
    <n v="5488"/>
  </r>
  <r>
    <s v="AERMOD 22112"/>
    <s v="MortonBay_Construction_10202023_2015_DPM.SUM"/>
    <x v="1"/>
    <x v="2"/>
    <x v="0"/>
    <x v="0"/>
    <n v="9.4909999999999994E-2"/>
    <n v="632301.9"/>
    <n v="3674508.48"/>
    <n v="-68.69"/>
    <n v="-68.69"/>
    <n v="0"/>
    <s v="1 YEARS"/>
    <x v="0"/>
    <n v="330"/>
    <n v="1"/>
    <n v="5488"/>
  </r>
  <r>
    <s v="AERMOD 22112"/>
    <s v="MortonBay_Construction_10202023_2015_NO2.SUM"/>
    <x v="2"/>
    <x v="3"/>
    <x v="0"/>
    <x v="0"/>
    <n v="61.827779999999997"/>
    <n v="632500"/>
    <n v="3674775"/>
    <n v="-68.36"/>
    <n v="-68.36"/>
    <n v="0"/>
    <s v="1 YEARS"/>
    <x v="0"/>
    <n v="330"/>
    <n v="1"/>
    <n v="5488"/>
  </r>
  <r>
    <s v="AERMOD 22112"/>
    <s v="MortonBay_Construction_10202023_2015_NO2.SUM"/>
    <x v="2"/>
    <x v="4"/>
    <x v="0"/>
    <x v="0"/>
    <n v="59.13899"/>
    <n v="632525"/>
    <n v="3674775"/>
    <n v="-68.349999999999994"/>
    <n v="-68.349999999999994"/>
    <n v="0"/>
    <s v="1 YEARS"/>
    <x v="0"/>
    <n v="330"/>
    <n v="1"/>
    <n v="5488"/>
  </r>
  <r>
    <s v="AERMOD 22112"/>
    <s v="MortonBay_Construction_10202023_2015_NO2A.SUM"/>
    <x v="2"/>
    <x v="2"/>
    <x v="0"/>
    <x v="0"/>
    <n v="10.75095"/>
    <n v="632301.9"/>
    <n v="3674508.48"/>
    <n v="-68.69"/>
    <n v="-68.69"/>
    <n v="0"/>
    <s v="1 YEARS"/>
    <x v="0"/>
    <n v="330"/>
    <n v="1"/>
    <n v="5488"/>
  </r>
  <r>
    <s v="AERMOD 22112"/>
    <s v="MortonBay_Construction_10202023_2015_PM10.SUM"/>
    <x v="3"/>
    <x v="5"/>
    <x v="0"/>
    <x v="0"/>
    <n v="7.8372799999999998"/>
    <n v="632301.9"/>
    <n v="3674413.68"/>
    <n v="-68.59"/>
    <n v="-68.59"/>
    <n v="0"/>
    <n v="15012724"/>
    <x v="0"/>
    <n v="331"/>
    <n v="1"/>
    <n v="5488"/>
  </r>
  <r>
    <s v="AERMOD 22112"/>
    <s v="MortonBay_Construction_10202023_2015_PM10.SUM"/>
    <x v="3"/>
    <x v="5"/>
    <x v="0"/>
    <x v="1"/>
    <n v="6.6215099999999998"/>
    <n v="632301.9"/>
    <n v="3674555.88"/>
    <n v="-68.75"/>
    <n v="-68.75"/>
    <n v="0"/>
    <n v="15120224"/>
    <x v="0"/>
    <n v="331"/>
    <n v="1"/>
    <n v="5488"/>
  </r>
  <r>
    <s v="AERMOD 22112"/>
    <s v="MortonBay_Construction_10202023_2015_PM10A.SUM"/>
    <x v="3"/>
    <x v="2"/>
    <x v="0"/>
    <x v="0"/>
    <n v="1.4441600000000001"/>
    <n v="632301.9"/>
    <n v="3674508.48"/>
    <n v="-68.69"/>
    <n v="-68.69"/>
    <n v="0"/>
    <s v="1 YEARS"/>
    <x v="0"/>
    <n v="331"/>
    <n v="1"/>
    <n v="5488"/>
  </r>
  <r>
    <s v="AERMOD 22112"/>
    <s v="MortonBay_Construction_10202023_2015_PM25.SUM"/>
    <x v="4"/>
    <x v="6"/>
    <x v="0"/>
    <x v="0"/>
    <n v="1.2596000000000001"/>
    <n v="632301.9"/>
    <n v="3674603.27"/>
    <n v="-68.73"/>
    <n v="-68.73"/>
    <n v="0"/>
    <s v="1 YEARS"/>
    <x v="0"/>
    <n v="331"/>
    <n v="1"/>
    <n v="5488"/>
  </r>
  <r>
    <s v="AERMOD 22112"/>
    <s v="MortonBay_Construction_10202023_2015_PM25.SUM"/>
    <x v="4"/>
    <x v="7"/>
    <x v="0"/>
    <x v="0"/>
    <n v="1.2556"/>
    <n v="632301.9"/>
    <n v="3674603.27"/>
    <n v="-68.73"/>
    <n v="-68.73"/>
    <n v="0"/>
    <s v="1 YEARS"/>
    <x v="0"/>
    <n v="331"/>
    <n v="1"/>
    <n v="5488"/>
  </r>
  <r>
    <s v="AERMOD 22112"/>
    <s v="MortonBay_Construction_10202023_2015_PM25A.SUM"/>
    <x v="4"/>
    <x v="2"/>
    <x v="0"/>
    <x v="0"/>
    <n v="0.26304"/>
    <n v="632301.9"/>
    <n v="3674508.48"/>
    <n v="-68.69"/>
    <n v="-68.69"/>
    <n v="0"/>
    <s v="1 YEARS"/>
    <x v="0"/>
    <n v="331"/>
    <n v="1"/>
    <n v="5488"/>
  </r>
  <r>
    <s v="AERMOD 22112"/>
    <s v="MortonBay_Construction_10202023_2015_SO2.SUM"/>
    <x v="5"/>
    <x v="0"/>
    <x v="0"/>
    <x v="0"/>
    <n v="0.34490999999999999"/>
    <n v="632500"/>
    <n v="3674775"/>
    <n v="-68.36"/>
    <n v="-68.36"/>
    <n v="0"/>
    <n v="15081223"/>
    <x v="0"/>
    <n v="330"/>
    <n v="1"/>
    <n v="5488"/>
  </r>
  <r>
    <s v="AERMOD 22112"/>
    <s v="MortonBay_Construction_10202023_2015_SO2.SUM"/>
    <x v="5"/>
    <x v="0"/>
    <x v="0"/>
    <x v="1"/>
    <n v="0.33989000000000003"/>
    <n v="632525"/>
    <n v="3674750"/>
    <n v="-68.37"/>
    <n v="-68.37"/>
    <n v="0"/>
    <n v="15071603"/>
    <x v="0"/>
    <n v="330"/>
    <n v="1"/>
    <n v="5488"/>
  </r>
  <r>
    <s v="AERMOD 22112"/>
    <s v="MortonBay_Construction_10202023_2015_SO2.SUM"/>
    <x v="5"/>
    <x v="8"/>
    <x v="0"/>
    <x v="0"/>
    <n v="0.29692000000000002"/>
    <n v="632575"/>
    <n v="3674450"/>
    <n v="-68.05"/>
    <n v="-68.05"/>
    <n v="0"/>
    <n v="15100806"/>
    <x v="0"/>
    <n v="330"/>
    <n v="1"/>
    <n v="5488"/>
  </r>
  <r>
    <s v="AERMOD 22112"/>
    <s v="MortonBay_Construction_10202023_2015_SO2.SUM"/>
    <x v="5"/>
    <x v="8"/>
    <x v="0"/>
    <x v="1"/>
    <n v="0.29210999999999998"/>
    <n v="632450"/>
    <n v="3674750"/>
    <n v="-68.41"/>
    <n v="-68.41"/>
    <n v="0"/>
    <n v="15012006"/>
    <x v="0"/>
    <n v="330"/>
    <n v="1"/>
    <n v="5488"/>
  </r>
  <r>
    <s v="AERMOD 22112"/>
    <s v="MortonBay_Construction_10202023_2015_SO2.SUM"/>
    <x v="5"/>
    <x v="5"/>
    <x v="0"/>
    <x v="0"/>
    <n v="0.17757000000000001"/>
    <n v="632375"/>
    <n v="3674600"/>
    <n v="-68.2"/>
    <n v="-68.2"/>
    <n v="0"/>
    <n v="15111324"/>
    <x v="0"/>
    <n v="330"/>
    <n v="1"/>
    <n v="5488"/>
  </r>
  <r>
    <s v="AERMOD 22112"/>
    <s v="MortonBay_Construction_10202023_2015_SO2.SUM"/>
    <x v="5"/>
    <x v="5"/>
    <x v="0"/>
    <x v="1"/>
    <n v="0.15498000000000001"/>
    <n v="632400"/>
    <n v="3674625"/>
    <n v="-68.5"/>
    <n v="-68.5"/>
    <n v="0"/>
    <n v="15120124"/>
    <x v="0"/>
    <n v="330"/>
    <n v="1"/>
    <n v="5488"/>
  </r>
  <r>
    <s v="AERMOD 22112"/>
    <s v="MortonBay_Construction_10202023_2015_SO2A.SUM"/>
    <x v="5"/>
    <x v="2"/>
    <x v="0"/>
    <x v="0"/>
    <n v="0.11673"/>
    <n v="632301.9"/>
    <n v="3674508.48"/>
    <n v="-68.69"/>
    <n v="-68.69"/>
    <n v="0"/>
    <s v="1 YEARS"/>
    <x v="0"/>
    <n v="330"/>
    <n v="1"/>
    <n v="5488"/>
  </r>
  <r>
    <s v="AERMOD 22112"/>
    <s v="MortonBay_Construction_10202023_2015-2021_NO2.SUM"/>
    <x v="2"/>
    <x v="3"/>
    <x v="0"/>
    <x v="0"/>
    <n v="60.717440000000003"/>
    <n v="632525"/>
    <n v="3674775"/>
    <n v="-68.349999999999994"/>
    <n v="-68.349999999999994"/>
    <n v="0"/>
    <s v="5 YEARS"/>
    <x v="1"/>
    <n v="330"/>
    <n v="1"/>
    <n v="5488"/>
  </r>
  <r>
    <s v="AERMOD 22112"/>
    <s v="MortonBay_Construction_10202023_2015-2021_NO2.SUM"/>
    <x v="2"/>
    <x v="4"/>
    <x v="0"/>
    <x v="0"/>
    <n v="58.44941"/>
    <n v="632525"/>
    <n v="3674750"/>
    <n v="-68.37"/>
    <n v="-68.37"/>
    <n v="0"/>
    <s v="5 YEARS"/>
    <x v="1"/>
    <n v="330"/>
    <n v="1"/>
    <n v="5488"/>
  </r>
  <r>
    <s v="AERMOD 22112"/>
    <s v="MortonBay_Construction_10202023_2015-2021_PM10.SUM"/>
    <x v="3"/>
    <x v="5"/>
    <x v="0"/>
    <x v="0"/>
    <n v="8.4045699999999997"/>
    <n v="632301.9"/>
    <n v="3674555.88"/>
    <n v="-68.75"/>
    <n v="-68.75"/>
    <n v="0"/>
    <n v="21011224"/>
    <x v="1"/>
    <n v="331"/>
    <n v="1"/>
    <n v="5488"/>
  </r>
  <r>
    <s v="AERMOD 22112"/>
    <s v="MortonBay_Construction_10202023_2015-2021_PM10.SUM"/>
    <x v="3"/>
    <x v="5"/>
    <x v="0"/>
    <x v="1"/>
    <n v="7.7433899999999998"/>
    <n v="632301.9"/>
    <n v="3674437.38"/>
    <n v="-68.569999999999993"/>
    <n v="-68.569999999999993"/>
    <n v="0"/>
    <n v="21011224"/>
    <x v="1"/>
    <n v="331"/>
    <n v="1"/>
    <n v="5488"/>
  </r>
  <r>
    <s v="AERMOD 22112"/>
    <s v="MortonBay_Construction_10202023_2015-2021_PM25.SUM"/>
    <x v="4"/>
    <x v="6"/>
    <x v="0"/>
    <x v="0"/>
    <n v="1.29521"/>
    <n v="632301.9"/>
    <n v="3674532.18"/>
    <n v="-68.72"/>
    <n v="-68.72"/>
    <n v="0"/>
    <s v="5 YEARS"/>
    <x v="1"/>
    <n v="331"/>
    <n v="1"/>
    <n v="5488"/>
  </r>
  <r>
    <s v="AERMOD 22112"/>
    <s v="MortonBay_Construction_10202023_2015-2021_PM25.SUM"/>
    <x v="4"/>
    <x v="7"/>
    <x v="0"/>
    <x v="0"/>
    <n v="1.23584"/>
    <n v="632301.9"/>
    <n v="3674555.88"/>
    <n v="-68.75"/>
    <n v="-68.75"/>
    <n v="0"/>
    <s v="5 YEARS"/>
    <x v="1"/>
    <n v="331"/>
    <n v="1"/>
    <n v="5488"/>
  </r>
  <r>
    <s v="AERMOD 22112"/>
    <s v="MortonBay_Construction_10202023_2015-2021_PM25A.SUM"/>
    <x v="4"/>
    <x v="2"/>
    <x v="0"/>
    <x v="0"/>
    <n v="0.26713999999999999"/>
    <n v="632301.9"/>
    <n v="3674508.48"/>
    <n v="-68.69"/>
    <n v="-68.69"/>
    <n v="0"/>
    <s v="5 YEARS"/>
    <x v="1"/>
    <n v="331"/>
    <n v="1"/>
    <n v="5488"/>
  </r>
  <r>
    <s v="AERMOD 22112"/>
    <s v="MortonBay_Construction_10202023_2015-2021_SO2.SUM"/>
    <x v="5"/>
    <x v="0"/>
    <x v="0"/>
    <x v="0"/>
    <n v="0.34490999999999999"/>
    <n v="632500"/>
    <n v="3674775"/>
    <n v="-68.36"/>
    <n v="-68.36"/>
    <n v="0"/>
    <n v="15081223"/>
    <x v="1"/>
    <n v="330"/>
    <n v="1"/>
    <n v="5488"/>
  </r>
  <r>
    <s v="AERMOD 22112"/>
    <s v="MortonBay_Construction_10202023_2015-2021_SO2.SUM"/>
    <x v="5"/>
    <x v="0"/>
    <x v="0"/>
    <x v="1"/>
    <n v="0.34201999999999999"/>
    <n v="632525"/>
    <n v="3674775"/>
    <n v="-68.349999999999994"/>
    <n v="-68.349999999999994"/>
    <n v="0"/>
    <n v="21090923"/>
    <x v="1"/>
    <n v="330"/>
    <n v="1"/>
    <n v="5488"/>
  </r>
  <r>
    <s v="AERMOD 22112"/>
    <s v="MortonBay_Construction_10202023_2015-2021_SO2.SUM"/>
    <x v="5"/>
    <x v="8"/>
    <x v="0"/>
    <x v="0"/>
    <n v="0.31991000000000003"/>
    <n v="632525"/>
    <n v="3674750"/>
    <n v="-68.37"/>
    <n v="-68.37"/>
    <n v="0"/>
    <n v="18102803"/>
    <x v="1"/>
    <n v="330"/>
    <n v="1"/>
    <n v="5488"/>
  </r>
  <r>
    <s v="AERMOD 22112"/>
    <s v="MortonBay_Construction_10202023_2015-2021_SO2.SUM"/>
    <x v="5"/>
    <x v="8"/>
    <x v="0"/>
    <x v="1"/>
    <n v="0.31263000000000002"/>
    <n v="632525"/>
    <n v="3674750"/>
    <n v="-68.37"/>
    <n v="-68.37"/>
    <n v="0"/>
    <n v="18011903"/>
    <x v="1"/>
    <n v="330"/>
    <n v="1"/>
    <n v="5488"/>
  </r>
  <r>
    <s v="AERMOD 22112"/>
    <s v="MortonBay_Construction_10202023_2015-2021_SO2.SUM"/>
    <x v="5"/>
    <x v="5"/>
    <x v="0"/>
    <x v="0"/>
    <n v="0.18490999999999999"/>
    <n v="632400"/>
    <n v="3674550"/>
    <n v="-68.349999999999994"/>
    <n v="-68.349999999999994"/>
    <n v="0"/>
    <n v="21011124"/>
    <x v="1"/>
    <n v="330"/>
    <n v="1"/>
    <n v="5488"/>
  </r>
  <r>
    <s v="AERMOD 22112"/>
    <s v="MortonBay_Construction_10202023_2015-2021_SO2.SUM"/>
    <x v="5"/>
    <x v="5"/>
    <x v="0"/>
    <x v="1"/>
    <n v="0.17757000000000001"/>
    <n v="632375"/>
    <n v="3674600"/>
    <n v="-68.2"/>
    <n v="-68.2"/>
    <n v="0"/>
    <n v="15111324"/>
    <x v="1"/>
    <n v="330"/>
    <n v="1"/>
    <n v="5488"/>
  </r>
  <r>
    <s v="AERMOD 22112"/>
    <s v="MortonBay_Construction_10202023_2016_CO.SUM"/>
    <x v="0"/>
    <x v="0"/>
    <x v="0"/>
    <x v="0"/>
    <n v="144.28558000000001"/>
    <n v="632525"/>
    <n v="3674775"/>
    <n v="-68.349999999999994"/>
    <n v="-68.349999999999994"/>
    <n v="0"/>
    <n v="16071206"/>
    <x v="2"/>
    <n v="330"/>
    <n v="1"/>
    <n v="5488"/>
  </r>
  <r>
    <s v="AERMOD 22112"/>
    <s v="MortonBay_Construction_10202023_2016_CO.SUM"/>
    <x v="0"/>
    <x v="0"/>
    <x v="0"/>
    <x v="1"/>
    <n v="141.23854"/>
    <n v="632550"/>
    <n v="3674150"/>
    <n v="-68.14"/>
    <n v="-68.14"/>
    <n v="0"/>
    <n v="16092006"/>
    <x v="2"/>
    <n v="330"/>
    <n v="1"/>
    <n v="5488"/>
  </r>
  <r>
    <s v="AERMOD 22112"/>
    <s v="MortonBay_Construction_10202023_2016_CO.SUM"/>
    <x v="0"/>
    <x v="1"/>
    <x v="0"/>
    <x v="0"/>
    <n v="107.24283"/>
    <n v="632475"/>
    <n v="3674625"/>
    <n v="-68.319999999999993"/>
    <n v="-68.319999999999993"/>
    <n v="0"/>
    <n v="16120808"/>
    <x v="2"/>
    <n v="330"/>
    <n v="1"/>
    <n v="5488"/>
  </r>
  <r>
    <s v="AERMOD 22112"/>
    <s v="MortonBay_Construction_10202023_2016_CO.SUM"/>
    <x v="0"/>
    <x v="1"/>
    <x v="0"/>
    <x v="1"/>
    <n v="104.34305000000001"/>
    <n v="632425"/>
    <n v="3674600"/>
    <n v="-68.37"/>
    <n v="-68.37"/>
    <n v="0"/>
    <n v="16010908"/>
    <x v="2"/>
    <n v="330"/>
    <n v="1"/>
    <n v="5488"/>
  </r>
  <r>
    <s v="AERMOD 22112"/>
    <s v="MortonBay_Construction_10202023_2016_DPM.SUM"/>
    <x v="1"/>
    <x v="2"/>
    <x v="0"/>
    <x v="0"/>
    <n v="9.6259999999999998E-2"/>
    <n v="632301.9"/>
    <n v="3674508.48"/>
    <n v="-68.69"/>
    <n v="-68.69"/>
    <n v="0"/>
    <s v="1 YEARS"/>
    <x v="2"/>
    <n v="330"/>
    <n v="1"/>
    <n v="5488"/>
  </r>
  <r>
    <s v="AERMOD 22112"/>
    <s v="MortonBay_Construction_10202023_2016_NO2.SUM"/>
    <x v="2"/>
    <x v="3"/>
    <x v="0"/>
    <x v="0"/>
    <n v="60.768039999999999"/>
    <n v="632525"/>
    <n v="3674775"/>
    <n v="-68.349999999999994"/>
    <n v="-68.349999999999994"/>
    <n v="0"/>
    <s v="1 YEARS"/>
    <x v="2"/>
    <n v="330"/>
    <n v="1"/>
    <n v="5488"/>
  </r>
  <r>
    <s v="AERMOD 22112"/>
    <s v="MortonBay_Construction_10202023_2016_NO2.SUM"/>
    <x v="2"/>
    <x v="4"/>
    <x v="0"/>
    <x v="0"/>
    <n v="58.445569999999996"/>
    <n v="632525"/>
    <n v="3674750"/>
    <n v="-68.37"/>
    <n v="-68.37"/>
    <n v="0"/>
    <s v="1 YEARS"/>
    <x v="2"/>
    <n v="330"/>
    <n v="1"/>
    <n v="5488"/>
  </r>
  <r>
    <s v="AERMOD 22112"/>
    <s v="MortonBay_Construction_10202023_2016_NO2A.SUM"/>
    <x v="2"/>
    <x v="2"/>
    <x v="0"/>
    <x v="0"/>
    <n v="10.904389999999999"/>
    <n v="632301.9"/>
    <n v="3674508.48"/>
    <n v="-68.69"/>
    <n v="-68.69"/>
    <n v="0"/>
    <s v="1 YEARS"/>
    <x v="2"/>
    <n v="330"/>
    <n v="1"/>
    <n v="5488"/>
  </r>
  <r>
    <s v="AERMOD 22112"/>
    <s v="MortonBay_Construction_10202023_2016_PM10.SUM"/>
    <x v="3"/>
    <x v="5"/>
    <x v="0"/>
    <x v="0"/>
    <n v="7.2705900000000003"/>
    <n v="632301.9"/>
    <n v="3674555.88"/>
    <n v="-68.75"/>
    <n v="-68.75"/>
    <n v="0"/>
    <n v="16020324"/>
    <x v="2"/>
    <n v="331"/>
    <n v="1"/>
    <n v="5488"/>
  </r>
  <r>
    <s v="AERMOD 22112"/>
    <s v="MortonBay_Construction_10202023_2016_PM10.SUM"/>
    <x v="3"/>
    <x v="5"/>
    <x v="0"/>
    <x v="1"/>
    <n v="6.5717100000000004"/>
    <n v="632301.9"/>
    <n v="3674461.08"/>
    <n v="-68.62"/>
    <n v="-68.62"/>
    <n v="0"/>
    <n v="16122824"/>
    <x v="2"/>
    <n v="331"/>
    <n v="1"/>
    <n v="5488"/>
  </r>
  <r>
    <s v="AERMOD 22112"/>
    <s v="MortonBay_Construction_10202023_2016_PM10A.SUM"/>
    <x v="3"/>
    <x v="2"/>
    <x v="0"/>
    <x v="0"/>
    <n v="1.4780199999999999"/>
    <n v="632301.9"/>
    <n v="3674508.48"/>
    <n v="-68.69"/>
    <n v="-68.69"/>
    <n v="0"/>
    <s v="1 YEARS"/>
    <x v="2"/>
    <n v="331"/>
    <n v="1"/>
    <n v="5488"/>
  </r>
  <r>
    <s v="AERMOD 22112"/>
    <s v="MortonBay_Construction_10202023_2016_PM25.SUM"/>
    <x v="4"/>
    <x v="6"/>
    <x v="0"/>
    <x v="0"/>
    <n v="1.2524999999999999"/>
    <n v="632301.9"/>
    <n v="3674555.88"/>
    <n v="-68.75"/>
    <n v="-68.75"/>
    <n v="0"/>
    <s v="1 YEARS"/>
    <x v="2"/>
    <n v="331"/>
    <n v="1"/>
    <n v="5488"/>
  </r>
  <r>
    <s v="AERMOD 22112"/>
    <s v="MortonBay_Construction_10202023_2016_PM25.SUM"/>
    <x v="4"/>
    <x v="7"/>
    <x v="0"/>
    <x v="0"/>
    <n v="1.21567"/>
    <n v="632301.9"/>
    <n v="3674508.48"/>
    <n v="-68.69"/>
    <n v="-68.69"/>
    <n v="0"/>
    <s v="1 YEARS"/>
    <x v="2"/>
    <n v="331"/>
    <n v="1"/>
    <n v="5488"/>
  </r>
  <r>
    <s v="AERMOD 22112"/>
    <s v="MortonBay_Construction_10202023_2016_PM25A.SUM"/>
    <x v="4"/>
    <x v="2"/>
    <x v="0"/>
    <x v="0"/>
    <n v="0.26818999999999998"/>
    <n v="632301.9"/>
    <n v="3674508.48"/>
    <n v="-68.69"/>
    <n v="-68.69"/>
    <n v="0"/>
    <s v="1 YEARS"/>
    <x v="2"/>
    <n v="331"/>
    <n v="1"/>
    <n v="5488"/>
  </r>
  <r>
    <s v="AERMOD 22112"/>
    <s v="MortonBay_Construction_10202023_2016_SO2.SUM"/>
    <x v="5"/>
    <x v="0"/>
    <x v="0"/>
    <x v="0"/>
    <n v="0.33900000000000002"/>
    <n v="632525"/>
    <n v="3674775"/>
    <n v="-68.349999999999994"/>
    <n v="-68.349999999999994"/>
    <n v="0"/>
    <n v="16071206"/>
    <x v="2"/>
    <n v="330"/>
    <n v="1"/>
    <n v="5488"/>
  </r>
  <r>
    <s v="AERMOD 22112"/>
    <s v="MortonBay_Construction_10202023_2016_SO2.SUM"/>
    <x v="5"/>
    <x v="0"/>
    <x v="0"/>
    <x v="1"/>
    <n v="0.33184000000000002"/>
    <n v="632550"/>
    <n v="3674150"/>
    <n v="-68.14"/>
    <n v="-68.14"/>
    <n v="0"/>
    <n v="16092006"/>
    <x v="2"/>
    <n v="330"/>
    <n v="1"/>
    <n v="5488"/>
  </r>
  <r>
    <s v="AERMOD 22112"/>
    <s v="MortonBay_Construction_10202023_2016_SO2.SUM"/>
    <x v="5"/>
    <x v="8"/>
    <x v="0"/>
    <x v="0"/>
    <n v="0.3085"/>
    <n v="632500"/>
    <n v="3674700"/>
    <n v="-68.34"/>
    <n v="-68.34"/>
    <n v="0"/>
    <n v="16042006"/>
    <x v="2"/>
    <n v="330"/>
    <n v="1"/>
    <n v="5488"/>
  </r>
  <r>
    <s v="AERMOD 22112"/>
    <s v="MortonBay_Construction_10202023_2016_SO2.SUM"/>
    <x v="5"/>
    <x v="8"/>
    <x v="0"/>
    <x v="1"/>
    <n v="0.29089999999999999"/>
    <n v="632475"/>
    <n v="3674725"/>
    <n v="-68.38"/>
    <n v="-68.38"/>
    <n v="0"/>
    <n v="16011403"/>
    <x v="2"/>
    <n v="330"/>
    <n v="1"/>
    <n v="5488"/>
  </r>
  <r>
    <s v="AERMOD 22112"/>
    <s v="MortonBay_Construction_10202023_2016_SO2.SUM"/>
    <x v="5"/>
    <x v="5"/>
    <x v="0"/>
    <x v="0"/>
    <n v="0.15629000000000001"/>
    <n v="632425"/>
    <n v="3674550"/>
    <n v="-68.34"/>
    <n v="-68.34"/>
    <n v="0"/>
    <n v="16010224"/>
    <x v="2"/>
    <n v="330"/>
    <n v="1"/>
    <n v="5488"/>
  </r>
  <r>
    <s v="AERMOD 22112"/>
    <s v="MortonBay_Construction_10202023_2016_SO2.SUM"/>
    <x v="5"/>
    <x v="5"/>
    <x v="0"/>
    <x v="1"/>
    <n v="0.15045"/>
    <n v="632425"/>
    <n v="3674550"/>
    <n v="-68.34"/>
    <n v="-68.34"/>
    <n v="0"/>
    <n v="16010124"/>
    <x v="2"/>
    <n v="330"/>
    <n v="1"/>
    <n v="5488"/>
  </r>
  <r>
    <s v="AERMOD 22112"/>
    <s v="MortonBay_Construction_10202023_2016_SO2A.SUM"/>
    <x v="5"/>
    <x v="2"/>
    <x v="0"/>
    <x v="0"/>
    <n v="0.11839"/>
    <n v="632301.9"/>
    <n v="3674508.48"/>
    <n v="-68.69"/>
    <n v="-68.69"/>
    <n v="0"/>
    <s v="1 YEARS"/>
    <x v="2"/>
    <n v="330"/>
    <n v="1"/>
    <n v="5488"/>
  </r>
  <r>
    <s v="AERMOD 22112"/>
    <s v="MortonBay_Construction_10202023_2017_CO.SUM"/>
    <x v="0"/>
    <x v="0"/>
    <x v="0"/>
    <x v="0"/>
    <n v="144.8794"/>
    <n v="631600"/>
    <n v="3674750"/>
    <n v="-69.06"/>
    <n v="-69.06"/>
    <n v="0"/>
    <n v="17091018"/>
    <x v="3"/>
    <n v="330"/>
    <n v="1"/>
    <n v="5488"/>
  </r>
  <r>
    <s v="AERMOD 22112"/>
    <s v="MortonBay_Construction_10202023_2017_CO.SUM"/>
    <x v="0"/>
    <x v="0"/>
    <x v="0"/>
    <x v="1"/>
    <n v="143.13023000000001"/>
    <n v="632650"/>
    <n v="3674650"/>
    <n v="-68.22"/>
    <n v="-68.22"/>
    <n v="0"/>
    <n v="17082901"/>
    <x v="3"/>
    <n v="330"/>
    <n v="1"/>
    <n v="5488"/>
  </r>
  <r>
    <s v="AERMOD 22112"/>
    <s v="MortonBay_Construction_10202023_2017_CO.SUM"/>
    <x v="0"/>
    <x v="1"/>
    <x v="0"/>
    <x v="0"/>
    <n v="120.37341000000001"/>
    <n v="632475"/>
    <n v="3674700"/>
    <n v="-68.38"/>
    <n v="-68.38"/>
    <n v="0"/>
    <n v="17123008"/>
    <x v="3"/>
    <n v="330"/>
    <n v="1"/>
    <n v="5488"/>
  </r>
  <r>
    <s v="AERMOD 22112"/>
    <s v="MortonBay_Construction_10202023_2017_CO.SUM"/>
    <x v="0"/>
    <x v="1"/>
    <x v="0"/>
    <x v="1"/>
    <n v="109.46062999999999"/>
    <n v="632475"/>
    <n v="3674625"/>
    <n v="-68.319999999999993"/>
    <n v="-68.319999999999993"/>
    <n v="0"/>
    <n v="17121908"/>
    <x v="3"/>
    <n v="330"/>
    <n v="1"/>
    <n v="5488"/>
  </r>
  <r>
    <s v="AERMOD 22112"/>
    <s v="MortonBay_Construction_10202023_2017_DPM.SUM"/>
    <x v="1"/>
    <x v="2"/>
    <x v="0"/>
    <x v="0"/>
    <n v="9.937E-2"/>
    <n v="632301.9"/>
    <n v="3674508.48"/>
    <n v="-68.69"/>
    <n v="-68.69"/>
    <n v="0"/>
    <s v="1 YEARS"/>
    <x v="3"/>
    <n v="330"/>
    <n v="1"/>
    <n v="5488"/>
  </r>
  <r>
    <s v="AERMOD 22112"/>
    <s v="MortonBay_Construction_10202023_2017_NO2.SUM"/>
    <x v="2"/>
    <x v="3"/>
    <x v="0"/>
    <x v="0"/>
    <n v="61.018140000000002"/>
    <n v="631600"/>
    <n v="3674750"/>
    <n v="-69.06"/>
    <n v="-69.06"/>
    <n v="0"/>
    <s v="1 YEARS"/>
    <x v="3"/>
    <n v="330"/>
    <n v="1"/>
    <n v="5488"/>
  </r>
  <r>
    <s v="AERMOD 22112"/>
    <s v="MortonBay_Construction_10202023_2017_NO2.SUM"/>
    <x v="2"/>
    <x v="4"/>
    <x v="0"/>
    <x v="0"/>
    <n v="58.779620000000001"/>
    <n v="632525"/>
    <n v="3674750"/>
    <n v="-68.37"/>
    <n v="-68.37"/>
    <n v="0"/>
    <s v="1 YEARS"/>
    <x v="3"/>
    <n v="330"/>
    <n v="1"/>
    <n v="5488"/>
  </r>
  <r>
    <s v="AERMOD 22112"/>
    <s v="MortonBay_Construction_10202023_2017_NO2A.SUM"/>
    <x v="2"/>
    <x v="2"/>
    <x v="0"/>
    <x v="0"/>
    <n v="11.256030000000001"/>
    <n v="632301.9"/>
    <n v="3674508.48"/>
    <n v="-68.69"/>
    <n v="-68.69"/>
    <n v="0"/>
    <s v="1 YEARS"/>
    <x v="3"/>
    <n v="330"/>
    <n v="1"/>
    <n v="5488"/>
  </r>
  <r>
    <s v="AERMOD 22112"/>
    <s v="MortonBay_Construction_10202023_2017_PM10.SUM"/>
    <x v="3"/>
    <x v="5"/>
    <x v="0"/>
    <x v="0"/>
    <n v="7.47058"/>
    <n v="632301.9"/>
    <n v="3674413.68"/>
    <n v="-68.59"/>
    <n v="-68.59"/>
    <n v="0"/>
    <n v="17012624"/>
    <x v="3"/>
    <n v="331"/>
    <n v="1"/>
    <n v="5488"/>
  </r>
  <r>
    <s v="AERMOD 22112"/>
    <s v="MortonBay_Construction_10202023_2017_PM10.SUM"/>
    <x v="3"/>
    <x v="5"/>
    <x v="0"/>
    <x v="1"/>
    <n v="6.4800599999999999"/>
    <n v="632301.9"/>
    <n v="3674532.18"/>
    <n v="-68.72"/>
    <n v="-68.72"/>
    <n v="0"/>
    <n v="17111424"/>
    <x v="3"/>
    <n v="331"/>
    <n v="1"/>
    <n v="5488"/>
  </r>
  <r>
    <s v="AERMOD 22112"/>
    <s v="MortonBay_Construction_10202023_2017_PM10A.SUM"/>
    <x v="3"/>
    <x v="2"/>
    <x v="0"/>
    <x v="0"/>
    <n v="1.5076799999999999"/>
    <n v="632301.9"/>
    <n v="3674508.48"/>
    <n v="-68.69"/>
    <n v="-68.69"/>
    <n v="0"/>
    <s v="1 YEARS"/>
    <x v="3"/>
    <n v="331"/>
    <n v="1"/>
    <n v="5488"/>
  </r>
  <r>
    <s v="AERMOD 22112"/>
    <s v="MortonBay_Construction_10202023_2017_PM25.SUM"/>
    <x v="4"/>
    <x v="6"/>
    <x v="0"/>
    <x v="0"/>
    <n v="1.4369799999999999"/>
    <n v="632301.9"/>
    <n v="3674413.68"/>
    <n v="-68.59"/>
    <n v="-68.59"/>
    <n v="0"/>
    <s v="1 YEARS"/>
    <x v="3"/>
    <n v="331"/>
    <n v="1"/>
    <n v="5488"/>
  </r>
  <r>
    <s v="AERMOD 22112"/>
    <s v="MortonBay_Construction_10202023_2017_PM25.SUM"/>
    <x v="4"/>
    <x v="7"/>
    <x v="0"/>
    <x v="0"/>
    <n v="1.1655500000000001"/>
    <n v="632301.9"/>
    <n v="3674532.18"/>
    <n v="-68.72"/>
    <n v="-68.72"/>
    <n v="0"/>
    <s v="1 YEARS"/>
    <x v="3"/>
    <n v="331"/>
    <n v="1"/>
    <n v="5488"/>
  </r>
  <r>
    <s v="AERMOD 22112"/>
    <s v="MortonBay_Construction_10202023_2017_PM25A.SUM"/>
    <x v="4"/>
    <x v="2"/>
    <x v="0"/>
    <x v="0"/>
    <n v="0.27494000000000002"/>
    <n v="632301.9"/>
    <n v="3674508.48"/>
    <n v="-68.69"/>
    <n v="-68.69"/>
    <n v="0"/>
    <s v="1 YEARS"/>
    <x v="3"/>
    <n v="331"/>
    <n v="1"/>
    <n v="5488"/>
  </r>
  <r>
    <s v="AERMOD 22112"/>
    <s v="MortonBay_Construction_10202023_2017_SO2.SUM"/>
    <x v="5"/>
    <x v="0"/>
    <x v="0"/>
    <x v="0"/>
    <n v="0.34039999999999998"/>
    <n v="631600"/>
    <n v="3674750"/>
    <n v="-69.06"/>
    <n v="-69.06"/>
    <n v="0"/>
    <n v="17091018"/>
    <x v="3"/>
    <n v="330"/>
    <n v="1"/>
    <n v="5488"/>
  </r>
  <r>
    <s v="AERMOD 22112"/>
    <s v="MortonBay_Construction_10202023_2017_SO2.SUM"/>
    <x v="5"/>
    <x v="0"/>
    <x v="0"/>
    <x v="1"/>
    <n v="0.33628999999999998"/>
    <n v="632650"/>
    <n v="3674650"/>
    <n v="-68.22"/>
    <n v="-68.22"/>
    <n v="0"/>
    <n v="17082901"/>
    <x v="3"/>
    <n v="330"/>
    <n v="1"/>
    <n v="5488"/>
  </r>
  <r>
    <s v="AERMOD 22112"/>
    <s v="MortonBay_Construction_10202023_2017_SO2.SUM"/>
    <x v="5"/>
    <x v="8"/>
    <x v="0"/>
    <x v="0"/>
    <n v="0.30548999999999998"/>
    <n v="632575"/>
    <n v="3674725"/>
    <n v="-68.099999999999994"/>
    <n v="-68.099999999999994"/>
    <n v="0"/>
    <n v="17123006"/>
    <x v="3"/>
    <n v="330"/>
    <n v="1"/>
    <n v="5488"/>
  </r>
  <r>
    <s v="AERMOD 22112"/>
    <s v="MortonBay_Construction_10202023_2017_SO2.SUM"/>
    <x v="5"/>
    <x v="8"/>
    <x v="0"/>
    <x v="1"/>
    <n v="0.29336000000000001"/>
    <n v="632475"/>
    <n v="3674725"/>
    <n v="-68.38"/>
    <n v="-68.38"/>
    <n v="0"/>
    <n v="17123006"/>
    <x v="3"/>
    <n v="330"/>
    <n v="1"/>
    <n v="5488"/>
  </r>
  <r>
    <s v="AERMOD 22112"/>
    <s v="MortonBay_Construction_10202023_2017_SO2.SUM"/>
    <x v="5"/>
    <x v="5"/>
    <x v="0"/>
    <x v="0"/>
    <n v="0.16905000000000001"/>
    <n v="632400"/>
    <n v="3674425"/>
    <n v="-68.180000000000007"/>
    <n v="-68.180000000000007"/>
    <n v="0"/>
    <n v="17012624"/>
    <x v="3"/>
    <n v="330"/>
    <n v="1"/>
    <n v="5488"/>
  </r>
  <r>
    <s v="AERMOD 22112"/>
    <s v="MortonBay_Construction_10202023_2017_SO2.SUM"/>
    <x v="5"/>
    <x v="5"/>
    <x v="0"/>
    <x v="1"/>
    <n v="0.15182999999999999"/>
    <n v="632400"/>
    <n v="3674525"/>
    <n v="-68.3"/>
    <n v="-68.3"/>
    <n v="0"/>
    <n v="17101524"/>
    <x v="3"/>
    <n v="330"/>
    <n v="1"/>
    <n v="5488"/>
  </r>
  <r>
    <s v="AERMOD 22112"/>
    <s v="MortonBay_Construction_10202023_2017_SO2A.SUM"/>
    <x v="5"/>
    <x v="2"/>
    <x v="0"/>
    <x v="0"/>
    <n v="0.12221"/>
    <n v="632301.9"/>
    <n v="3674508.48"/>
    <n v="-68.69"/>
    <n v="-68.69"/>
    <n v="0"/>
    <s v="1 YEARS"/>
    <x v="3"/>
    <n v="330"/>
    <n v="1"/>
    <n v="5488"/>
  </r>
  <r>
    <s v="AERMOD 22112"/>
    <s v="MortonBay_Construction_10202023_2018_CO.SUM"/>
    <x v="0"/>
    <x v="0"/>
    <x v="0"/>
    <x v="0"/>
    <n v="144.86142000000001"/>
    <n v="632625"/>
    <n v="3674725"/>
    <n v="-68.02"/>
    <n v="-68.02"/>
    <n v="0"/>
    <n v="18073024"/>
    <x v="4"/>
    <n v="330"/>
    <n v="1"/>
    <n v="5488"/>
  </r>
  <r>
    <s v="AERMOD 22112"/>
    <s v="MortonBay_Construction_10202023_2018_CO.SUM"/>
    <x v="0"/>
    <x v="0"/>
    <x v="0"/>
    <x v="1"/>
    <n v="143.45573999999999"/>
    <n v="632600"/>
    <n v="3674725"/>
    <n v="-68.13"/>
    <n v="-68.13"/>
    <n v="0"/>
    <n v="18041018"/>
    <x v="4"/>
    <n v="330"/>
    <n v="1"/>
    <n v="5488"/>
  </r>
  <r>
    <s v="AERMOD 22112"/>
    <s v="MortonBay_Construction_10202023_2018_CO.SUM"/>
    <x v="0"/>
    <x v="1"/>
    <x v="0"/>
    <x v="0"/>
    <n v="112.22721"/>
    <n v="632475"/>
    <n v="3674675"/>
    <n v="-68.36"/>
    <n v="-68.36"/>
    <n v="0"/>
    <n v="18011708"/>
    <x v="4"/>
    <n v="330"/>
    <n v="1"/>
    <n v="5488"/>
  </r>
  <r>
    <s v="AERMOD 22112"/>
    <s v="MortonBay_Construction_10202023_2018_CO.SUM"/>
    <x v="0"/>
    <x v="1"/>
    <x v="0"/>
    <x v="1"/>
    <n v="107.83268"/>
    <n v="632450"/>
    <n v="3674625"/>
    <n v="-68.290000000000006"/>
    <n v="-68.290000000000006"/>
    <n v="0"/>
    <n v="18121908"/>
    <x v="4"/>
    <n v="330"/>
    <n v="1"/>
    <n v="5488"/>
  </r>
  <r>
    <s v="AERMOD 22112"/>
    <s v="MortonBay_Construction_10202023_2018_DPM.SUM"/>
    <x v="1"/>
    <x v="2"/>
    <x v="0"/>
    <x v="0"/>
    <n v="9.5979999999999996E-2"/>
    <n v="632301.9"/>
    <n v="3674532.18"/>
    <n v="-68.72"/>
    <n v="-68.72"/>
    <n v="0"/>
    <s v="1 YEARS"/>
    <x v="4"/>
    <n v="330"/>
    <n v="1"/>
    <n v="5488"/>
  </r>
  <r>
    <s v="AERMOD 22112"/>
    <s v="MortonBay_Construction_10202023_2018_NO2.SUM"/>
    <x v="2"/>
    <x v="3"/>
    <x v="0"/>
    <x v="0"/>
    <n v="61.010570000000001"/>
    <n v="632625"/>
    <n v="3674725"/>
    <n v="-68.02"/>
    <n v="-68.02"/>
    <n v="0"/>
    <s v="1 YEARS"/>
    <x v="4"/>
    <n v="330"/>
    <n v="1"/>
    <n v="5488"/>
  </r>
  <r>
    <s v="AERMOD 22112"/>
    <s v="MortonBay_Construction_10202023_2018_NO2.SUM"/>
    <x v="2"/>
    <x v="4"/>
    <x v="0"/>
    <x v="0"/>
    <n v="58.309699999999999"/>
    <n v="632600"/>
    <n v="3674725"/>
    <n v="-68.13"/>
    <n v="-68.13"/>
    <n v="0"/>
    <s v="1 YEARS"/>
    <x v="4"/>
    <n v="330"/>
    <n v="1"/>
    <n v="5488"/>
  </r>
  <r>
    <s v="AERMOD 22112"/>
    <s v="MortonBay_Construction_10202023_2018_NO2A.SUM"/>
    <x v="2"/>
    <x v="2"/>
    <x v="0"/>
    <x v="0"/>
    <n v="10.872339999999999"/>
    <n v="632301.9"/>
    <n v="3674532.18"/>
    <n v="-68.72"/>
    <n v="-68.72"/>
    <n v="0"/>
    <s v="1 YEARS"/>
    <x v="4"/>
    <n v="330"/>
    <n v="1"/>
    <n v="5488"/>
  </r>
  <r>
    <s v="AERMOD 22112"/>
    <s v="MortonBay_Construction_10202023_2018_PM10.SUM"/>
    <x v="3"/>
    <x v="5"/>
    <x v="0"/>
    <x v="0"/>
    <n v="7.1705199999999998"/>
    <n v="632301.9"/>
    <n v="3674508.48"/>
    <n v="-68.69"/>
    <n v="-68.69"/>
    <n v="0"/>
    <n v="18010224"/>
    <x v="4"/>
    <n v="331"/>
    <n v="1"/>
    <n v="5488"/>
  </r>
  <r>
    <s v="AERMOD 22112"/>
    <s v="MortonBay_Construction_10202023_2018_PM10.SUM"/>
    <x v="3"/>
    <x v="5"/>
    <x v="0"/>
    <x v="1"/>
    <n v="7.0632700000000002"/>
    <n v="632301.9"/>
    <n v="3674508.48"/>
    <n v="-68.69"/>
    <n v="-68.69"/>
    <n v="0"/>
    <n v="18010424"/>
    <x v="4"/>
    <n v="331"/>
    <n v="1"/>
    <n v="5488"/>
  </r>
  <r>
    <s v="AERMOD 22112"/>
    <s v="MortonBay_Construction_10202023_2018_PM10A.SUM"/>
    <x v="3"/>
    <x v="2"/>
    <x v="0"/>
    <x v="0"/>
    <n v="1.51275"/>
    <n v="632301.9"/>
    <n v="3674532.18"/>
    <n v="-68.72"/>
    <n v="-68.72"/>
    <n v="0"/>
    <s v="1 YEARS"/>
    <x v="4"/>
    <n v="331"/>
    <n v="1"/>
    <n v="5488"/>
  </r>
  <r>
    <s v="AERMOD 22112"/>
    <s v="MortonBay_Construction_10202023_2018_PM25.SUM"/>
    <x v="4"/>
    <x v="6"/>
    <x v="0"/>
    <x v="0"/>
    <n v="1.2716000000000001"/>
    <n v="632301.9"/>
    <n v="3674532.18"/>
    <n v="-68.72"/>
    <n v="-68.72"/>
    <n v="0"/>
    <s v="1 YEARS"/>
    <x v="4"/>
    <n v="331"/>
    <n v="1"/>
    <n v="5488"/>
  </r>
  <r>
    <s v="AERMOD 22112"/>
    <s v="MortonBay_Construction_10202023_2018_PM25.SUM"/>
    <x v="4"/>
    <x v="7"/>
    <x v="0"/>
    <x v="0"/>
    <n v="1.2470300000000001"/>
    <n v="632301.9"/>
    <n v="3674532.18"/>
    <n v="-68.72"/>
    <n v="-68.72"/>
    <n v="0"/>
    <s v="1 YEARS"/>
    <x v="4"/>
    <n v="331"/>
    <n v="1"/>
    <n v="5488"/>
  </r>
  <r>
    <s v="AERMOD 22112"/>
    <s v="MortonBay_Construction_10202023_2018_PM25A.SUM"/>
    <x v="4"/>
    <x v="2"/>
    <x v="0"/>
    <x v="0"/>
    <n v="0.27150999999999997"/>
    <n v="632301.9"/>
    <n v="3674532.18"/>
    <n v="-68.72"/>
    <n v="-68.72"/>
    <n v="0"/>
    <s v="1 YEARS"/>
    <x v="4"/>
    <n v="331"/>
    <n v="1"/>
    <n v="5488"/>
  </r>
  <r>
    <s v="AERMOD 22112"/>
    <s v="MortonBay_Construction_10202023_2018_SO2.SUM"/>
    <x v="5"/>
    <x v="0"/>
    <x v="0"/>
    <x v="0"/>
    <n v="0.34034999999999999"/>
    <n v="632625"/>
    <n v="3674725"/>
    <n v="-68.02"/>
    <n v="-68.02"/>
    <n v="0"/>
    <n v="18073024"/>
    <x v="4"/>
    <n v="330"/>
    <n v="1"/>
    <n v="5488"/>
  </r>
  <r>
    <s v="AERMOD 22112"/>
    <s v="MortonBay_Construction_10202023_2018_SO2.SUM"/>
    <x v="5"/>
    <x v="0"/>
    <x v="0"/>
    <x v="1"/>
    <n v="0.33705000000000002"/>
    <n v="632600"/>
    <n v="3674725"/>
    <n v="-68.13"/>
    <n v="-68.13"/>
    <n v="0"/>
    <n v="18041018"/>
    <x v="4"/>
    <n v="330"/>
    <n v="1"/>
    <n v="5488"/>
  </r>
  <r>
    <s v="AERMOD 22112"/>
    <s v="MortonBay_Construction_10202023_2018_SO2.SUM"/>
    <x v="5"/>
    <x v="8"/>
    <x v="0"/>
    <x v="0"/>
    <n v="0.31991000000000003"/>
    <n v="632525"/>
    <n v="3674750"/>
    <n v="-68.37"/>
    <n v="-68.37"/>
    <n v="0"/>
    <n v="18102803"/>
    <x v="4"/>
    <n v="330"/>
    <n v="1"/>
    <n v="5488"/>
  </r>
  <r>
    <s v="AERMOD 22112"/>
    <s v="MortonBay_Construction_10202023_2018_SO2.SUM"/>
    <x v="5"/>
    <x v="8"/>
    <x v="0"/>
    <x v="1"/>
    <n v="0.31263000000000002"/>
    <n v="632525"/>
    <n v="3674750"/>
    <n v="-68.37"/>
    <n v="-68.37"/>
    <n v="0"/>
    <n v="18011903"/>
    <x v="4"/>
    <n v="330"/>
    <n v="1"/>
    <n v="5488"/>
  </r>
  <r>
    <s v="AERMOD 22112"/>
    <s v="MortonBay_Construction_10202023_2018_SO2.SUM"/>
    <x v="5"/>
    <x v="5"/>
    <x v="0"/>
    <x v="0"/>
    <n v="0.16278000000000001"/>
    <n v="632375"/>
    <n v="3674575"/>
    <n v="-68.17"/>
    <n v="-68.17"/>
    <n v="0"/>
    <n v="18020724"/>
    <x v="4"/>
    <n v="330"/>
    <n v="1"/>
    <n v="5488"/>
  </r>
  <r>
    <s v="AERMOD 22112"/>
    <s v="MortonBay_Construction_10202023_2018_SO2.SUM"/>
    <x v="5"/>
    <x v="5"/>
    <x v="0"/>
    <x v="1"/>
    <n v="0.15570000000000001"/>
    <n v="632400"/>
    <n v="3674550"/>
    <n v="-68.349999999999994"/>
    <n v="-68.349999999999994"/>
    <n v="0"/>
    <n v="18012224"/>
    <x v="4"/>
    <n v="330"/>
    <n v="1"/>
    <n v="5488"/>
  </r>
  <r>
    <s v="AERMOD 22112"/>
    <s v="MortonBay_Construction_10202023_2018_SO2A.SUM"/>
    <x v="5"/>
    <x v="2"/>
    <x v="0"/>
    <x v="0"/>
    <n v="0.11805"/>
    <n v="632301.9"/>
    <n v="3674532.18"/>
    <n v="-68.72"/>
    <n v="-68.72"/>
    <n v="0"/>
    <s v="1 YEARS"/>
    <x v="4"/>
    <n v="330"/>
    <n v="1"/>
    <n v="5488"/>
  </r>
  <r>
    <s v="AERMOD 22112"/>
    <s v="MortonBay_Construction_10202023_2021_CO.SUM"/>
    <x v="0"/>
    <x v="0"/>
    <x v="0"/>
    <x v="0"/>
    <n v="146.52594999999999"/>
    <n v="632600"/>
    <n v="3674725"/>
    <n v="-68.13"/>
    <n v="-68.13"/>
    <n v="0"/>
    <n v="21090419"/>
    <x v="5"/>
    <n v="330"/>
    <n v="1"/>
    <n v="5488"/>
  </r>
  <r>
    <s v="AERMOD 22112"/>
    <s v="MortonBay_Construction_10202023_2021_CO.SUM"/>
    <x v="0"/>
    <x v="0"/>
    <x v="0"/>
    <x v="1"/>
    <n v="145.51949999999999"/>
    <n v="632650"/>
    <n v="3674650"/>
    <n v="-68.22"/>
    <n v="-68.22"/>
    <n v="0"/>
    <n v="21082619"/>
    <x v="5"/>
    <n v="330"/>
    <n v="1"/>
    <n v="5488"/>
  </r>
  <r>
    <s v="AERMOD 22112"/>
    <s v="MortonBay_Construction_10202023_2021_CO.SUM"/>
    <x v="0"/>
    <x v="1"/>
    <x v="0"/>
    <x v="0"/>
    <n v="106.61772999999999"/>
    <n v="632475"/>
    <n v="3674500"/>
    <n v="-68.23"/>
    <n v="-68.23"/>
    <n v="0"/>
    <n v="21122108"/>
    <x v="5"/>
    <n v="330"/>
    <n v="1"/>
    <n v="5488"/>
  </r>
  <r>
    <s v="AERMOD 22112"/>
    <s v="MortonBay_Construction_10202023_2021_CO.SUM"/>
    <x v="0"/>
    <x v="1"/>
    <x v="0"/>
    <x v="1"/>
    <n v="102.13793"/>
    <n v="632500"/>
    <n v="3674475"/>
    <n v="-68.180000000000007"/>
    <n v="-68.180000000000007"/>
    <n v="0"/>
    <n v="21101424"/>
    <x v="5"/>
    <n v="330"/>
    <n v="1"/>
    <n v="5488"/>
  </r>
  <r>
    <s v="AERMOD 22112"/>
    <s v="MortonBay_Construction_10202023_2021_DPM.SUM"/>
    <x v="1"/>
    <x v="2"/>
    <x v="0"/>
    <x v="0"/>
    <n v="9.2710000000000001E-2"/>
    <n v="632301.9"/>
    <n v="3674508.48"/>
    <n v="-68.69"/>
    <n v="-68.69"/>
    <n v="0"/>
    <s v="1 YEARS"/>
    <x v="5"/>
    <n v="330"/>
    <n v="1"/>
    <n v="5488"/>
  </r>
  <r>
    <s v="AERMOD 22112"/>
    <s v="MortonBay_Construction_10202023_2021_NO2.SUM"/>
    <x v="2"/>
    <x v="3"/>
    <x v="0"/>
    <x v="0"/>
    <n v="61.71161"/>
    <n v="632600"/>
    <n v="3674725"/>
    <n v="-68.13"/>
    <n v="-68.13"/>
    <n v="0"/>
    <s v="1 YEARS"/>
    <x v="5"/>
    <n v="330"/>
    <n v="1"/>
    <n v="5488"/>
  </r>
  <r>
    <s v="AERMOD 22112"/>
    <s v="MortonBay_Construction_10202023_2021_NO2.SUM"/>
    <x v="2"/>
    <x v="4"/>
    <x v="0"/>
    <x v="0"/>
    <n v="58.702719999999999"/>
    <n v="632500"/>
    <n v="3674800"/>
    <n v="-68.400000000000006"/>
    <n v="-68.400000000000006"/>
    <n v="0"/>
    <s v="1 YEARS"/>
    <x v="5"/>
    <n v="330"/>
    <n v="1"/>
    <n v="5488"/>
  </r>
  <r>
    <s v="AERMOD 22112"/>
    <s v="MortonBay_Construction_10202023_2021_NO2A.SUM"/>
    <x v="2"/>
    <x v="2"/>
    <x v="0"/>
    <x v="0"/>
    <n v="10.50221"/>
    <n v="632301.9"/>
    <n v="3674508.48"/>
    <n v="-68.69"/>
    <n v="-68.69"/>
    <n v="0"/>
    <s v="1 YEARS"/>
    <x v="5"/>
    <n v="330"/>
    <n v="1"/>
    <n v="5488"/>
  </r>
  <r>
    <s v="AERMOD 22112"/>
    <s v="MortonBay_Construction_10202023_2021_PM10.SUM"/>
    <x v="3"/>
    <x v="5"/>
    <x v="0"/>
    <x v="0"/>
    <n v="8.4045699999999997"/>
    <n v="632301.9"/>
    <n v="3674555.88"/>
    <n v="-68.75"/>
    <n v="-68.75"/>
    <n v="0"/>
    <n v="21011224"/>
    <x v="5"/>
    <n v="331"/>
    <n v="1"/>
    <n v="5488"/>
  </r>
  <r>
    <s v="AERMOD 22112"/>
    <s v="MortonBay_Construction_10202023_2021_PM10.SUM"/>
    <x v="3"/>
    <x v="5"/>
    <x v="0"/>
    <x v="1"/>
    <n v="7.1242200000000002"/>
    <n v="632301.9"/>
    <n v="3674413.68"/>
    <n v="-68.59"/>
    <n v="-68.59"/>
    <n v="0"/>
    <n v="21122124"/>
    <x v="5"/>
    <n v="331"/>
    <n v="1"/>
    <n v="5488"/>
  </r>
  <r>
    <s v="AERMOD 22112"/>
    <s v="MortonBay_Construction_10202023_2021_PM10A.SUM"/>
    <x v="3"/>
    <x v="2"/>
    <x v="0"/>
    <x v="0"/>
    <n v="1.4220200000000001"/>
    <n v="632301.9"/>
    <n v="3674508.48"/>
    <n v="-68.69"/>
    <n v="-68.69"/>
    <n v="0"/>
    <s v="1 YEARS"/>
    <x v="5"/>
    <n v="331"/>
    <n v="1"/>
    <n v="5488"/>
  </r>
  <r>
    <s v="AERMOD 22112"/>
    <s v="MortonBay_Construction_10202023_2021_PM25.SUM"/>
    <x v="4"/>
    <x v="6"/>
    <x v="0"/>
    <x v="0"/>
    <n v="1.43401"/>
    <n v="632301.9"/>
    <n v="3674555.88"/>
    <n v="-68.75"/>
    <n v="-68.75"/>
    <n v="0"/>
    <s v="1 YEARS"/>
    <x v="5"/>
    <n v="331"/>
    <n v="1"/>
    <n v="5488"/>
  </r>
  <r>
    <s v="AERMOD 22112"/>
    <s v="MortonBay_Construction_10202023_2021_PM25.SUM"/>
    <x v="4"/>
    <x v="7"/>
    <x v="0"/>
    <x v="0"/>
    <n v="1.3392200000000001"/>
    <n v="632301.9"/>
    <n v="3674555.88"/>
    <n v="-68.75"/>
    <n v="-68.75"/>
    <n v="0"/>
    <s v="1 YEARS"/>
    <x v="5"/>
    <n v="331"/>
    <n v="1"/>
    <n v="5488"/>
  </r>
  <r>
    <s v="AERMOD 22112"/>
    <s v="MortonBay_Construction_10202023_2021_PM25A.SUM"/>
    <x v="4"/>
    <x v="2"/>
    <x v="0"/>
    <x v="0"/>
    <n v="0.25813999999999998"/>
    <n v="632301.9"/>
    <n v="3674508.48"/>
    <n v="-68.69"/>
    <n v="-68.69"/>
    <n v="0"/>
    <s v="1 YEARS"/>
    <x v="5"/>
    <n v="331"/>
    <n v="1"/>
    <n v="5488"/>
  </r>
  <r>
    <s v="AERMOD 22112"/>
    <s v="MortonBay_Construction_10202023_2021_SO2.SUM"/>
    <x v="5"/>
    <x v="0"/>
    <x v="0"/>
    <x v="0"/>
    <n v="0.34426000000000001"/>
    <n v="632600"/>
    <n v="3674725"/>
    <n v="-68.13"/>
    <n v="-68.13"/>
    <n v="0"/>
    <n v="21090419"/>
    <x v="5"/>
    <n v="330"/>
    <n v="1"/>
    <n v="5488"/>
  </r>
  <r>
    <s v="AERMOD 22112"/>
    <s v="MortonBay_Construction_10202023_2021_SO2.SUM"/>
    <x v="5"/>
    <x v="0"/>
    <x v="0"/>
    <x v="1"/>
    <n v="0.34189999999999998"/>
    <n v="632650"/>
    <n v="3674650"/>
    <n v="-68.22"/>
    <n v="-68.22"/>
    <n v="0"/>
    <n v="21082619"/>
    <x v="5"/>
    <n v="330"/>
    <n v="1"/>
    <n v="5488"/>
  </r>
  <r>
    <s v="AERMOD 22112"/>
    <s v="MortonBay_Construction_10202023_2021_SO2.SUM"/>
    <x v="5"/>
    <x v="8"/>
    <x v="0"/>
    <x v="0"/>
    <n v="0.31254999999999999"/>
    <n v="632475"/>
    <n v="3674725"/>
    <n v="-68.38"/>
    <n v="-68.38"/>
    <n v="0"/>
    <n v="21110306"/>
    <x v="5"/>
    <n v="330"/>
    <n v="1"/>
    <n v="5488"/>
  </r>
  <r>
    <s v="AERMOD 22112"/>
    <s v="MortonBay_Construction_10202023_2021_SO2.SUM"/>
    <x v="5"/>
    <x v="8"/>
    <x v="0"/>
    <x v="1"/>
    <n v="0.29638999999999999"/>
    <n v="632525"/>
    <n v="3674700"/>
    <n v="-68.34"/>
    <n v="-68.34"/>
    <n v="0"/>
    <n v="21120724"/>
    <x v="5"/>
    <n v="330"/>
    <n v="1"/>
    <n v="5488"/>
  </r>
  <r>
    <s v="AERMOD 22112"/>
    <s v="MortonBay_Construction_10202023_2021_SO2.SUM"/>
    <x v="5"/>
    <x v="5"/>
    <x v="0"/>
    <x v="0"/>
    <n v="0.18490999999999999"/>
    <n v="632400"/>
    <n v="3674550"/>
    <n v="-68.349999999999994"/>
    <n v="-68.349999999999994"/>
    <n v="0"/>
    <n v="21011124"/>
    <x v="5"/>
    <n v="330"/>
    <n v="1"/>
    <n v="5488"/>
  </r>
  <r>
    <s v="AERMOD 22112"/>
    <s v="MortonBay_Construction_10202023_2021_SO2.SUM"/>
    <x v="5"/>
    <x v="5"/>
    <x v="0"/>
    <x v="1"/>
    <n v="0.15318999999999999"/>
    <n v="632400"/>
    <n v="3674500"/>
    <n v="-68.27"/>
    <n v="-68.27"/>
    <n v="0"/>
    <n v="21013124"/>
    <x v="5"/>
    <n v="330"/>
    <n v="1"/>
    <n v="5488"/>
  </r>
  <r>
    <s v="AERMOD 22112"/>
    <s v="MortonBay_Construction_10202023_2021_SO2A.SUM"/>
    <x v="5"/>
    <x v="2"/>
    <x v="0"/>
    <x v="0"/>
    <n v="0.11403000000000001"/>
    <n v="632301.9"/>
    <n v="3674508.48"/>
    <n v="-68.69"/>
    <n v="-68.69"/>
    <n v="0"/>
    <s v="1 YEARS"/>
    <x v="5"/>
    <n v="330"/>
    <n v="1"/>
    <n v="54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39A7C6-EFE8-4DC2-99E0-FB72A74BC1B9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165" firstHeaderRow="1" firstDataRow="2" firstDataCol="1"/>
  <pivotFields count="17">
    <pivotField showAll="0"/>
    <pivotField showAll="0"/>
    <pivotField axis="axisRow" showAll="0">
      <items count="7">
        <item x="2"/>
        <item x="3"/>
        <item x="4"/>
        <item x="5"/>
        <item x="1"/>
        <item x="0"/>
        <item t="default"/>
      </items>
    </pivotField>
    <pivotField axis="axisRow" showAll="0">
      <items count="10">
        <item x="0"/>
        <item x="6"/>
        <item x="3"/>
        <item x="5"/>
        <item x="8"/>
        <item x="4"/>
        <item x="2"/>
        <item x="1"/>
        <item x="7"/>
        <item t="default"/>
      </items>
    </pivotField>
    <pivotField axis="axisCol" showAll="0">
      <items count="2">
        <item x="0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2"/>
        <item x="3"/>
        <item x="4"/>
        <item x="5"/>
        <item x="1"/>
        <item t="default"/>
      </items>
    </pivotField>
    <pivotField showAll="0"/>
    <pivotField showAll="0"/>
    <pivotField showAll="0"/>
  </pivotFields>
  <rowFields count="4">
    <field x="2"/>
    <field x="3"/>
    <field x="5"/>
    <field x="13"/>
  </rowFields>
  <rowItems count="161">
    <i>
      <x/>
    </i>
    <i r="1">
      <x v="2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1">
      <x v="5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1">
      <x v="6"/>
    </i>
    <i r="2">
      <x/>
    </i>
    <i r="3">
      <x/>
    </i>
    <i r="3">
      <x v="1"/>
    </i>
    <i r="3">
      <x v="2"/>
    </i>
    <i r="3">
      <x v="3"/>
    </i>
    <i r="3">
      <x v="4"/>
    </i>
    <i>
      <x v="1"/>
    </i>
    <i r="1">
      <x v="3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2">
      <x v="1"/>
    </i>
    <i r="3">
      <x/>
    </i>
    <i r="3">
      <x v="1"/>
    </i>
    <i r="3">
      <x v="2"/>
    </i>
    <i r="3">
      <x v="3"/>
    </i>
    <i r="3">
      <x v="4"/>
    </i>
    <i r="3">
      <x v="5"/>
    </i>
    <i r="1">
      <x v="6"/>
    </i>
    <i r="2">
      <x/>
    </i>
    <i r="3">
      <x/>
    </i>
    <i r="3">
      <x v="1"/>
    </i>
    <i r="3">
      <x v="2"/>
    </i>
    <i r="3">
      <x v="3"/>
    </i>
    <i r="3">
      <x v="4"/>
    </i>
    <i>
      <x v="2"/>
    </i>
    <i r="1">
      <x v="1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1">
      <x v="6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1">
      <x v="8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>
      <x v="3"/>
    </i>
    <i r="1">
      <x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2">
      <x v="1"/>
    </i>
    <i r="3">
      <x/>
    </i>
    <i r="3">
      <x v="1"/>
    </i>
    <i r="3">
      <x v="2"/>
    </i>
    <i r="3">
      <x v="3"/>
    </i>
    <i r="3">
      <x v="4"/>
    </i>
    <i r="3">
      <x v="5"/>
    </i>
    <i r="1">
      <x v="3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2">
      <x v="1"/>
    </i>
    <i r="3">
      <x/>
    </i>
    <i r="3">
      <x v="1"/>
    </i>
    <i r="3">
      <x v="2"/>
    </i>
    <i r="3">
      <x v="3"/>
    </i>
    <i r="3">
      <x v="4"/>
    </i>
    <i r="3">
      <x v="5"/>
    </i>
    <i r="1">
      <x v="4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2">
      <x v="1"/>
    </i>
    <i r="3">
      <x/>
    </i>
    <i r="3">
      <x v="1"/>
    </i>
    <i r="3">
      <x v="2"/>
    </i>
    <i r="3">
      <x v="3"/>
    </i>
    <i r="3">
      <x v="4"/>
    </i>
    <i r="3">
      <x v="5"/>
    </i>
    <i r="1">
      <x v="6"/>
    </i>
    <i r="2">
      <x/>
    </i>
    <i r="3">
      <x/>
    </i>
    <i r="3">
      <x v="1"/>
    </i>
    <i r="3">
      <x v="2"/>
    </i>
    <i r="3">
      <x v="3"/>
    </i>
    <i r="3">
      <x v="4"/>
    </i>
    <i>
      <x v="4"/>
    </i>
    <i r="1">
      <x v="6"/>
    </i>
    <i r="2">
      <x/>
    </i>
    <i r="3">
      <x/>
    </i>
    <i r="3">
      <x v="1"/>
    </i>
    <i r="3">
      <x v="2"/>
    </i>
    <i r="3">
      <x v="3"/>
    </i>
    <i r="3">
      <x v="4"/>
    </i>
    <i>
      <x v="5"/>
    </i>
    <i r="1">
      <x/>
    </i>
    <i r="2">
      <x/>
    </i>
    <i r="3">
      <x/>
    </i>
    <i r="3">
      <x v="1"/>
    </i>
    <i r="3">
      <x v="2"/>
    </i>
    <i r="3">
      <x v="3"/>
    </i>
    <i r="3">
      <x v="4"/>
    </i>
    <i r="2">
      <x v="1"/>
    </i>
    <i r="3">
      <x/>
    </i>
    <i r="3">
      <x v="1"/>
    </i>
    <i r="3">
      <x v="2"/>
    </i>
    <i r="3">
      <x v="3"/>
    </i>
    <i r="3">
      <x v="4"/>
    </i>
    <i r="1">
      <x v="7"/>
    </i>
    <i r="2">
      <x/>
    </i>
    <i r="3">
      <x/>
    </i>
    <i r="3">
      <x v="1"/>
    </i>
    <i r="3">
      <x v="2"/>
    </i>
    <i r="3">
      <x v="3"/>
    </i>
    <i r="3">
      <x v="4"/>
    </i>
    <i r="2">
      <x v="1"/>
    </i>
    <i r="3">
      <x/>
    </i>
    <i r="3">
      <x v="1"/>
    </i>
    <i r="3">
      <x v="2"/>
    </i>
    <i r="3">
      <x v="3"/>
    </i>
    <i r="3">
      <x v="4"/>
    </i>
    <i t="grand">
      <x/>
    </i>
  </rowItems>
  <colFields count="1">
    <field x="4"/>
  </colFields>
  <colItems count="2">
    <i>
      <x/>
    </i>
    <i t="grand">
      <x/>
    </i>
  </colItems>
  <dataFields count="1">
    <dataField name="Max of Conc/Dep" fld="6" subtotal="max" baseField="2" baseItem="0"/>
  </dataFields>
  <formats count="5">
    <format dxfId="4">
      <pivotArea collapsedLevelsAreSubtotals="1" fieldPosition="0">
        <references count="2">
          <reference field="2" count="1" selected="0">
            <x v="1"/>
          </reference>
          <reference field="3" count="1">
            <x v="3"/>
          </reference>
        </references>
      </pivotArea>
    </format>
    <format dxfId="3">
      <pivotArea collapsedLevelsAreSubtotals="1" fieldPosition="0">
        <references count="3">
          <reference field="2" count="1" selected="0">
            <x v="1"/>
          </reference>
          <reference field="3" count="1" selected="0">
            <x v="3"/>
          </reference>
          <reference field="5" count="1">
            <x v="0"/>
          </reference>
        </references>
      </pivotArea>
    </format>
    <format dxfId="2">
      <pivotArea collapsedLevelsAreSubtotals="1" fieldPosition="0">
        <references count="4">
          <reference field="2" count="1" selected="0">
            <x v="1"/>
          </reference>
          <reference field="3" count="1" selected="0">
            <x v="3"/>
          </reference>
          <reference field="5" count="1" selected="0">
            <x v="0"/>
          </reference>
          <reference field="13" count="0"/>
        </references>
      </pivotArea>
    </format>
    <format dxfId="1">
      <pivotArea collapsedLevelsAreSubtotals="1" fieldPosition="0">
        <references count="3">
          <reference field="2" count="1" selected="0">
            <x v="1"/>
          </reference>
          <reference field="3" count="1" selected="0">
            <x v="3"/>
          </reference>
          <reference field="5" count="1">
            <x v="1"/>
          </reference>
        </references>
      </pivotArea>
    </format>
    <format dxfId="0">
      <pivotArea collapsedLevelsAreSubtotals="1" fieldPosition="0">
        <references count="4">
          <reference field="2" count="1" selected="0">
            <x v="1"/>
          </reference>
          <reference field="3" count="1" selected="0">
            <x v="3"/>
          </reference>
          <reference field="5" count="1" selected="0">
            <x v="1"/>
          </reference>
          <reference field="1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E2A73-A88A-4C9E-AF0E-532B00F06B6C}">
  <dimension ref="A1:K342"/>
  <sheetViews>
    <sheetView tabSelected="1" view="pageBreakPreview" zoomScale="90" zoomScaleNormal="80" zoomScaleSheetLayoutView="90" workbookViewId="0">
      <selection activeCell="A9" sqref="A9:M10"/>
    </sheetView>
  </sheetViews>
  <sheetFormatPr defaultRowHeight="15" x14ac:dyDescent="0.25"/>
  <cols>
    <col min="1" max="1" width="12" customWidth="1"/>
    <col min="2" max="2" width="11.7109375" customWidth="1"/>
    <col min="3" max="3" width="15.42578125" customWidth="1"/>
    <col min="4" max="4" width="31.42578125" customWidth="1"/>
    <col min="5" max="5" width="13.5703125" customWidth="1"/>
    <col min="6" max="6" width="16.28515625" customWidth="1"/>
    <col min="7" max="7" width="16.5703125" customWidth="1"/>
    <col min="8" max="8" width="14.140625" customWidth="1"/>
    <col min="9" max="9" width="13.5703125" customWidth="1"/>
    <col min="10" max="10" width="13.42578125" customWidth="1"/>
    <col min="11" max="11" width="13.28515625" customWidth="1"/>
  </cols>
  <sheetData>
    <row r="1" spans="1:11" x14ac:dyDescent="0.25">
      <c r="A1" s="21" t="s">
        <v>897</v>
      </c>
    </row>
    <row r="2" spans="1:11" x14ac:dyDescent="0.25">
      <c r="A2" s="22" t="s">
        <v>898</v>
      </c>
    </row>
    <row r="3" spans="1:11" x14ac:dyDescent="0.25">
      <c r="A3" s="22" t="s">
        <v>116</v>
      </c>
    </row>
    <row r="4" spans="1:11" x14ac:dyDescent="0.25">
      <c r="A4" s="56" t="s">
        <v>895</v>
      </c>
    </row>
    <row r="5" spans="1:11" x14ac:dyDescent="0.25">
      <c r="A5" s="57"/>
    </row>
    <row r="6" spans="1:11" x14ac:dyDescent="0.25">
      <c r="A6" s="24" t="s">
        <v>899</v>
      </c>
    </row>
    <row r="7" spans="1:11" ht="24.75" x14ac:dyDescent="0.25">
      <c r="A7" s="43" t="s">
        <v>117</v>
      </c>
      <c r="B7" s="43" t="s">
        <v>118</v>
      </c>
      <c r="C7" s="43" t="s">
        <v>119</v>
      </c>
      <c r="D7" s="43" t="s">
        <v>120</v>
      </c>
      <c r="E7" s="25" t="s">
        <v>121</v>
      </c>
      <c r="F7" s="25" t="s">
        <v>122</v>
      </c>
      <c r="G7" s="25" t="s">
        <v>123</v>
      </c>
      <c r="H7" s="25" t="s">
        <v>124</v>
      </c>
      <c r="I7" s="25" t="s">
        <v>125</v>
      </c>
      <c r="J7" s="25" t="s">
        <v>126</v>
      </c>
      <c r="K7" s="25" t="s">
        <v>127</v>
      </c>
    </row>
    <row r="8" spans="1:11" x14ac:dyDescent="0.25">
      <c r="A8" s="44"/>
      <c r="B8" s="44"/>
      <c r="C8" s="44"/>
      <c r="D8" s="44"/>
      <c r="E8" s="25" t="s">
        <v>128</v>
      </c>
      <c r="F8" s="25" t="s">
        <v>128</v>
      </c>
      <c r="G8" s="25" t="s">
        <v>128</v>
      </c>
      <c r="H8" s="25" t="s">
        <v>128</v>
      </c>
      <c r="I8" s="25" t="s">
        <v>129</v>
      </c>
      <c r="J8" s="25" t="s">
        <v>130</v>
      </c>
      <c r="K8" s="25" t="s">
        <v>128</v>
      </c>
    </row>
    <row r="9" spans="1:11" x14ac:dyDescent="0.25">
      <c r="A9" s="55" t="s">
        <v>131</v>
      </c>
      <c r="B9" s="55" t="s">
        <v>132</v>
      </c>
      <c r="C9" s="55" t="s">
        <v>837</v>
      </c>
      <c r="D9" s="55" t="s">
        <v>134</v>
      </c>
      <c r="E9" s="55">
        <v>631754.47</v>
      </c>
      <c r="F9" s="55">
        <v>3674655.19</v>
      </c>
      <c r="G9" s="55">
        <v>-69.290000000000006</v>
      </c>
      <c r="H9" s="55">
        <v>4.5999999999999996</v>
      </c>
      <c r="I9" s="55">
        <v>533</v>
      </c>
      <c r="J9" s="55">
        <v>18</v>
      </c>
      <c r="K9" s="55">
        <v>0.13</v>
      </c>
    </row>
    <row r="10" spans="1:11" x14ac:dyDescent="0.25">
      <c r="A10" s="55" t="s">
        <v>135</v>
      </c>
      <c r="B10" s="55" t="s">
        <v>132</v>
      </c>
      <c r="C10" s="55" t="s">
        <v>837</v>
      </c>
      <c r="D10" s="55" t="s">
        <v>136</v>
      </c>
      <c r="E10" s="55">
        <v>631754.47</v>
      </c>
      <c r="F10" s="55">
        <v>3674630.19</v>
      </c>
      <c r="G10" s="55">
        <v>-69.28</v>
      </c>
      <c r="H10" s="55">
        <v>4.5999999999999996</v>
      </c>
      <c r="I10" s="55">
        <v>533</v>
      </c>
      <c r="J10" s="55">
        <v>18</v>
      </c>
      <c r="K10" s="55">
        <v>0.13</v>
      </c>
    </row>
    <row r="11" spans="1:11" x14ac:dyDescent="0.25">
      <c r="A11" s="55" t="s">
        <v>137</v>
      </c>
      <c r="B11" s="55" t="s">
        <v>132</v>
      </c>
      <c r="C11" s="55" t="s">
        <v>837</v>
      </c>
      <c r="D11" s="55" t="s">
        <v>138</v>
      </c>
      <c r="E11" s="55">
        <v>631754.47</v>
      </c>
      <c r="F11" s="55">
        <v>3674605.19</v>
      </c>
      <c r="G11" s="55">
        <v>-69.2</v>
      </c>
      <c r="H11" s="55">
        <v>4.5999999999999996</v>
      </c>
      <c r="I11" s="55">
        <v>533</v>
      </c>
      <c r="J11" s="55">
        <v>18</v>
      </c>
      <c r="K11" s="55">
        <v>0.13</v>
      </c>
    </row>
    <row r="12" spans="1:11" x14ac:dyDescent="0.25">
      <c r="A12" s="55" t="s">
        <v>139</v>
      </c>
      <c r="B12" s="55" t="s">
        <v>132</v>
      </c>
      <c r="C12" s="55" t="s">
        <v>837</v>
      </c>
      <c r="D12" s="55" t="s">
        <v>140</v>
      </c>
      <c r="E12" s="55">
        <v>631754.47</v>
      </c>
      <c r="F12" s="55">
        <v>3674580.19</v>
      </c>
      <c r="G12" s="55">
        <v>-68.040000000000006</v>
      </c>
      <c r="H12" s="55">
        <v>4.5999999999999996</v>
      </c>
      <c r="I12" s="55">
        <v>533</v>
      </c>
      <c r="J12" s="55">
        <v>18</v>
      </c>
      <c r="K12" s="55">
        <v>0.13</v>
      </c>
    </row>
    <row r="13" spans="1:11" x14ac:dyDescent="0.25">
      <c r="A13" s="55" t="s">
        <v>141</v>
      </c>
      <c r="B13" s="55" t="s">
        <v>132</v>
      </c>
      <c r="C13" s="55" t="s">
        <v>837</v>
      </c>
      <c r="D13" s="55" t="s">
        <v>142</v>
      </c>
      <c r="E13" s="55">
        <v>631754.47</v>
      </c>
      <c r="F13" s="55">
        <v>3674555.19</v>
      </c>
      <c r="G13" s="55">
        <v>-69.02</v>
      </c>
      <c r="H13" s="55">
        <v>4.5999999999999996</v>
      </c>
      <c r="I13" s="55">
        <v>533</v>
      </c>
      <c r="J13" s="55">
        <v>18</v>
      </c>
      <c r="K13" s="55">
        <v>0.13</v>
      </c>
    </row>
    <row r="14" spans="1:11" x14ac:dyDescent="0.25">
      <c r="A14" s="55" t="s">
        <v>143</v>
      </c>
      <c r="B14" s="55" t="s">
        <v>132</v>
      </c>
      <c r="C14" s="55" t="s">
        <v>837</v>
      </c>
      <c r="D14" s="55" t="s">
        <v>144</v>
      </c>
      <c r="E14" s="55">
        <v>631754.47</v>
      </c>
      <c r="F14" s="55">
        <v>3674530.19</v>
      </c>
      <c r="G14" s="55">
        <v>-69.06</v>
      </c>
      <c r="H14" s="55">
        <v>4.5999999999999996</v>
      </c>
      <c r="I14" s="55">
        <v>533</v>
      </c>
      <c r="J14" s="55">
        <v>18</v>
      </c>
      <c r="K14" s="55">
        <v>0.13</v>
      </c>
    </row>
    <row r="15" spans="1:11" x14ac:dyDescent="0.25">
      <c r="A15" s="55" t="s">
        <v>145</v>
      </c>
      <c r="B15" s="55" t="s">
        <v>132</v>
      </c>
      <c r="C15" s="55" t="s">
        <v>837</v>
      </c>
      <c r="D15" s="55" t="s">
        <v>146</v>
      </c>
      <c r="E15" s="55">
        <v>631754.47</v>
      </c>
      <c r="F15" s="55">
        <v>3674505.19</v>
      </c>
      <c r="G15" s="55">
        <v>-69.040000000000006</v>
      </c>
      <c r="H15" s="55">
        <v>4.5999999999999996</v>
      </c>
      <c r="I15" s="55">
        <v>533</v>
      </c>
      <c r="J15" s="55">
        <v>18</v>
      </c>
      <c r="K15" s="55">
        <v>0.13</v>
      </c>
    </row>
    <row r="16" spans="1:11" x14ac:dyDescent="0.25">
      <c r="A16" s="55" t="s">
        <v>147</v>
      </c>
      <c r="B16" s="55" t="s">
        <v>132</v>
      </c>
      <c r="C16" s="55" t="s">
        <v>837</v>
      </c>
      <c r="D16" s="55" t="s">
        <v>148</v>
      </c>
      <c r="E16" s="55">
        <v>631754.47</v>
      </c>
      <c r="F16" s="55">
        <v>3674480.19</v>
      </c>
      <c r="G16" s="55">
        <v>-69.03</v>
      </c>
      <c r="H16" s="55">
        <v>4.5999999999999996</v>
      </c>
      <c r="I16" s="55">
        <v>533</v>
      </c>
      <c r="J16" s="55">
        <v>18</v>
      </c>
      <c r="K16" s="55">
        <v>0.13</v>
      </c>
    </row>
    <row r="17" spans="1:11" x14ac:dyDescent="0.25">
      <c r="A17" s="55" t="s">
        <v>149</v>
      </c>
      <c r="B17" s="55" t="s">
        <v>132</v>
      </c>
      <c r="C17" s="55" t="s">
        <v>837</v>
      </c>
      <c r="D17" s="55" t="s">
        <v>150</v>
      </c>
      <c r="E17" s="55">
        <v>631754.47</v>
      </c>
      <c r="F17" s="55">
        <v>3674455.19</v>
      </c>
      <c r="G17" s="55">
        <v>-69</v>
      </c>
      <c r="H17" s="55">
        <v>4.5999999999999996</v>
      </c>
      <c r="I17" s="55">
        <v>533</v>
      </c>
      <c r="J17" s="55">
        <v>18</v>
      </c>
      <c r="K17" s="55">
        <v>0.13</v>
      </c>
    </row>
    <row r="18" spans="1:11" x14ac:dyDescent="0.25">
      <c r="A18" s="55" t="s">
        <v>151</v>
      </c>
      <c r="B18" s="55" t="s">
        <v>132</v>
      </c>
      <c r="C18" s="55" t="s">
        <v>837</v>
      </c>
      <c r="D18" s="55" t="s">
        <v>152</v>
      </c>
      <c r="E18" s="55">
        <v>631754.47</v>
      </c>
      <c r="F18" s="55">
        <v>3674430.19</v>
      </c>
      <c r="G18" s="55">
        <v>-68.959999999999994</v>
      </c>
      <c r="H18" s="55">
        <v>4.5999999999999996</v>
      </c>
      <c r="I18" s="55">
        <v>533</v>
      </c>
      <c r="J18" s="55">
        <v>18</v>
      </c>
      <c r="K18" s="55">
        <v>0.13</v>
      </c>
    </row>
    <row r="19" spans="1:11" x14ac:dyDescent="0.25">
      <c r="A19" s="55" t="s">
        <v>153</v>
      </c>
      <c r="B19" s="55" t="s">
        <v>132</v>
      </c>
      <c r="C19" s="55" t="s">
        <v>837</v>
      </c>
      <c r="D19" s="55" t="s">
        <v>154</v>
      </c>
      <c r="E19" s="55">
        <v>631754.47</v>
      </c>
      <c r="F19" s="55">
        <v>3674405.19</v>
      </c>
      <c r="G19" s="55">
        <v>-68.83</v>
      </c>
      <c r="H19" s="55">
        <v>4.5999999999999996</v>
      </c>
      <c r="I19" s="55">
        <v>533</v>
      </c>
      <c r="J19" s="55">
        <v>18</v>
      </c>
      <c r="K19" s="55">
        <v>0.13</v>
      </c>
    </row>
    <row r="20" spans="1:11" x14ac:dyDescent="0.25">
      <c r="A20" s="55" t="s">
        <v>155</v>
      </c>
      <c r="B20" s="55" t="s">
        <v>132</v>
      </c>
      <c r="C20" s="55" t="s">
        <v>837</v>
      </c>
      <c r="D20" s="55" t="s">
        <v>156</v>
      </c>
      <c r="E20" s="55">
        <v>631754.47</v>
      </c>
      <c r="F20" s="55">
        <v>3674380.19</v>
      </c>
      <c r="G20" s="55">
        <v>-68.760000000000005</v>
      </c>
      <c r="H20" s="55">
        <v>4.5999999999999996</v>
      </c>
      <c r="I20" s="55">
        <v>533</v>
      </c>
      <c r="J20" s="55">
        <v>18</v>
      </c>
      <c r="K20" s="55">
        <v>0.13</v>
      </c>
    </row>
    <row r="21" spans="1:11" x14ac:dyDescent="0.25">
      <c r="A21" s="55" t="s">
        <v>157</v>
      </c>
      <c r="B21" s="55" t="s">
        <v>132</v>
      </c>
      <c r="C21" s="55" t="s">
        <v>837</v>
      </c>
      <c r="D21" s="55" t="s">
        <v>158</v>
      </c>
      <c r="E21" s="55">
        <v>631754.47</v>
      </c>
      <c r="F21" s="55">
        <v>3674355.19</v>
      </c>
      <c r="G21" s="55">
        <v>-68.7</v>
      </c>
      <c r="H21" s="55">
        <v>4.5999999999999996</v>
      </c>
      <c r="I21" s="55">
        <v>533</v>
      </c>
      <c r="J21" s="55">
        <v>18</v>
      </c>
      <c r="K21" s="55">
        <v>0.13</v>
      </c>
    </row>
    <row r="22" spans="1:11" x14ac:dyDescent="0.25">
      <c r="A22" s="55" t="s">
        <v>159</v>
      </c>
      <c r="B22" s="55" t="s">
        <v>132</v>
      </c>
      <c r="C22" s="55" t="s">
        <v>837</v>
      </c>
      <c r="D22" s="55" t="s">
        <v>160</v>
      </c>
      <c r="E22" s="55">
        <v>631754.47</v>
      </c>
      <c r="F22" s="55">
        <v>3674330.19</v>
      </c>
      <c r="G22" s="55">
        <v>-68.599999999999994</v>
      </c>
      <c r="H22" s="55">
        <v>4.5999999999999996</v>
      </c>
      <c r="I22" s="55">
        <v>533</v>
      </c>
      <c r="J22" s="55">
        <v>18</v>
      </c>
      <c r="K22" s="55">
        <v>0.13</v>
      </c>
    </row>
    <row r="23" spans="1:11" x14ac:dyDescent="0.25">
      <c r="A23" s="55" t="s">
        <v>161</v>
      </c>
      <c r="B23" s="55" t="s">
        <v>132</v>
      </c>
      <c r="C23" s="55" t="s">
        <v>837</v>
      </c>
      <c r="D23" s="55" t="s">
        <v>162</v>
      </c>
      <c r="E23" s="55">
        <v>631754.47</v>
      </c>
      <c r="F23" s="55">
        <v>3674305.19</v>
      </c>
      <c r="G23" s="55">
        <v>-68.55</v>
      </c>
      <c r="H23" s="55">
        <v>4.5999999999999996</v>
      </c>
      <c r="I23" s="55">
        <v>533</v>
      </c>
      <c r="J23" s="55">
        <v>18</v>
      </c>
      <c r="K23" s="55">
        <v>0.13</v>
      </c>
    </row>
    <row r="24" spans="1:11" x14ac:dyDescent="0.25">
      <c r="A24" s="55" t="s">
        <v>163</v>
      </c>
      <c r="B24" s="55" t="s">
        <v>132</v>
      </c>
      <c r="C24" s="55" t="s">
        <v>837</v>
      </c>
      <c r="D24" s="55" t="s">
        <v>164</v>
      </c>
      <c r="E24" s="55">
        <v>631779.47</v>
      </c>
      <c r="F24" s="55">
        <v>3674655.19</v>
      </c>
      <c r="G24" s="55">
        <v>-69.31</v>
      </c>
      <c r="H24" s="55">
        <v>4.5999999999999996</v>
      </c>
      <c r="I24" s="55">
        <v>533</v>
      </c>
      <c r="J24" s="55">
        <v>18</v>
      </c>
      <c r="K24" s="55">
        <v>0.13</v>
      </c>
    </row>
    <row r="25" spans="1:11" x14ac:dyDescent="0.25">
      <c r="A25" s="55" t="s">
        <v>165</v>
      </c>
      <c r="B25" s="55" t="s">
        <v>132</v>
      </c>
      <c r="C25" s="55" t="s">
        <v>837</v>
      </c>
      <c r="D25" s="55" t="s">
        <v>166</v>
      </c>
      <c r="E25" s="55">
        <v>631779.47</v>
      </c>
      <c r="F25" s="55">
        <v>3674630.19</v>
      </c>
      <c r="G25" s="55">
        <v>-69.3</v>
      </c>
      <c r="H25" s="55">
        <v>4.5999999999999996</v>
      </c>
      <c r="I25" s="55">
        <v>533</v>
      </c>
      <c r="J25" s="55">
        <v>18</v>
      </c>
      <c r="K25" s="55">
        <v>0.13</v>
      </c>
    </row>
    <row r="26" spans="1:11" x14ac:dyDescent="0.25">
      <c r="A26" s="55" t="s">
        <v>167</v>
      </c>
      <c r="B26" s="55" t="s">
        <v>132</v>
      </c>
      <c r="C26" s="55" t="s">
        <v>837</v>
      </c>
      <c r="D26" s="55" t="s">
        <v>168</v>
      </c>
      <c r="E26" s="55">
        <v>631779.47</v>
      </c>
      <c r="F26" s="55">
        <v>3674605.19</v>
      </c>
      <c r="G26" s="55">
        <v>-69.239999999999995</v>
      </c>
      <c r="H26" s="55">
        <v>4.5999999999999996</v>
      </c>
      <c r="I26" s="55">
        <v>533</v>
      </c>
      <c r="J26" s="55">
        <v>18</v>
      </c>
      <c r="K26" s="55">
        <v>0.13</v>
      </c>
    </row>
    <row r="27" spans="1:11" x14ac:dyDescent="0.25">
      <c r="A27" s="55" t="s">
        <v>169</v>
      </c>
      <c r="B27" s="55" t="s">
        <v>132</v>
      </c>
      <c r="C27" s="55" t="s">
        <v>837</v>
      </c>
      <c r="D27" s="55" t="s">
        <v>170</v>
      </c>
      <c r="E27" s="55">
        <v>631779.47</v>
      </c>
      <c r="F27" s="55">
        <v>3674580.19</v>
      </c>
      <c r="G27" s="55">
        <v>-68.67</v>
      </c>
      <c r="H27" s="55">
        <v>4.5999999999999996</v>
      </c>
      <c r="I27" s="55">
        <v>533</v>
      </c>
      <c r="J27" s="55">
        <v>18</v>
      </c>
      <c r="K27" s="55">
        <v>0.13</v>
      </c>
    </row>
    <row r="28" spans="1:11" x14ac:dyDescent="0.25">
      <c r="A28" s="55" t="s">
        <v>171</v>
      </c>
      <c r="B28" s="55" t="s">
        <v>132</v>
      </c>
      <c r="C28" s="55" t="s">
        <v>837</v>
      </c>
      <c r="D28" s="55" t="s">
        <v>172</v>
      </c>
      <c r="E28" s="55">
        <v>631779.47</v>
      </c>
      <c r="F28" s="55">
        <v>3674555.19</v>
      </c>
      <c r="G28" s="55">
        <v>-69.02</v>
      </c>
      <c r="H28" s="55">
        <v>4.5999999999999996</v>
      </c>
      <c r="I28" s="55">
        <v>533</v>
      </c>
      <c r="J28" s="55">
        <v>18</v>
      </c>
      <c r="K28" s="55">
        <v>0.13</v>
      </c>
    </row>
    <row r="29" spans="1:11" x14ac:dyDescent="0.25">
      <c r="A29" s="55" t="s">
        <v>173</v>
      </c>
      <c r="B29" s="55" t="s">
        <v>132</v>
      </c>
      <c r="C29" s="55" t="s">
        <v>837</v>
      </c>
      <c r="D29" s="55" t="s">
        <v>174</v>
      </c>
      <c r="E29" s="55">
        <v>631779.47</v>
      </c>
      <c r="F29" s="55">
        <v>3674530.19</v>
      </c>
      <c r="G29" s="55">
        <v>-69</v>
      </c>
      <c r="H29" s="55">
        <v>4.5999999999999996</v>
      </c>
      <c r="I29" s="55">
        <v>533</v>
      </c>
      <c r="J29" s="55">
        <v>18</v>
      </c>
      <c r="K29" s="55">
        <v>0.13</v>
      </c>
    </row>
    <row r="30" spans="1:11" x14ac:dyDescent="0.25">
      <c r="A30" s="55" t="s">
        <v>175</v>
      </c>
      <c r="B30" s="55" t="s">
        <v>132</v>
      </c>
      <c r="C30" s="55" t="s">
        <v>837</v>
      </c>
      <c r="D30" s="55" t="s">
        <v>176</v>
      </c>
      <c r="E30" s="55">
        <v>631779.47</v>
      </c>
      <c r="F30" s="55">
        <v>3674505.19</v>
      </c>
      <c r="G30" s="55">
        <v>-69.040000000000006</v>
      </c>
      <c r="H30" s="55">
        <v>4.5999999999999996</v>
      </c>
      <c r="I30" s="55">
        <v>533</v>
      </c>
      <c r="J30" s="55">
        <v>18</v>
      </c>
      <c r="K30" s="55">
        <v>0.13</v>
      </c>
    </row>
    <row r="31" spans="1:11" x14ac:dyDescent="0.25">
      <c r="A31" s="55" t="s">
        <v>177</v>
      </c>
      <c r="B31" s="55" t="s">
        <v>132</v>
      </c>
      <c r="C31" s="55" t="s">
        <v>837</v>
      </c>
      <c r="D31" s="55" t="s">
        <v>178</v>
      </c>
      <c r="E31" s="55">
        <v>631779.47</v>
      </c>
      <c r="F31" s="55">
        <v>3674480.19</v>
      </c>
      <c r="G31" s="55">
        <v>-69.06</v>
      </c>
      <c r="H31" s="55">
        <v>4.5999999999999996</v>
      </c>
      <c r="I31" s="55">
        <v>533</v>
      </c>
      <c r="J31" s="55">
        <v>18</v>
      </c>
      <c r="K31" s="55">
        <v>0.13</v>
      </c>
    </row>
    <row r="32" spans="1:11" x14ac:dyDescent="0.25">
      <c r="A32" s="55" t="s">
        <v>179</v>
      </c>
      <c r="B32" s="55" t="s">
        <v>132</v>
      </c>
      <c r="C32" s="55" t="s">
        <v>837</v>
      </c>
      <c r="D32" s="55" t="s">
        <v>180</v>
      </c>
      <c r="E32" s="55">
        <v>631779.47</v>
      </c>
      <c r="F32" s="55">
        <v>3674455.19</v>
      </c>
      <c r="G32" s="55">
        <v>-69.040000000000006</v>
      </c>
      <c r="H32" s="55">
        <v>4.5999999999999996</v>
      </c>
      <c r="I32" s="55">
        <v>533</v>
      </c>
      <c r="J32" s="55">
        <v>18</v>
      </c>
      <c r="K32" s="55">
        <v>0.13</v>
      </c>
    </row>
    <row r="33" spans="1:11" x14ac:dyDescent="0.25">
      <c r="A33" s="55" t="s">
        <v>181</v>
      </c>
      <c r="B33" s="55" t="s">
        <v>132</v>
      </c>
      <c r="C33" s="55" t="s">
        <v>837</v>
      </c>
      <c r="D33" s="55" t="s">
        <v>182</v>
      </c>
      <c r="E33" s="55">
        <v>631779.47</v>
      </c>
      <c r="F33" s="55">
        <v>3674430.19</v>
      </c>
      <c r="G33" s="55">
        <v>-68.98</v>
      </c>
      <c r="H33" s="55">
        <v>4.5999999999999996</v>
      </c>
      <c r="I33" s="55">
        <v>533</v>
      </c>
      <c r="J33" s="55">
        <v>18</v>
      </c>
      <c r="K33" s="55">
        <v>0.13</v>
      </c>
    </row>
    <row r="34" spans="1:11" x14ac:dyDescent="0.25">
      <c r="A34" s="55" t="s">
        <v>183</v>
      </c>
      <c r="B34" s="55" t="s">
        <v>132</v>
      </c>
      <c r="C34" s="55" t="s">
        <v>837</v>
      </c>
      <c r="D34" s="55" t="s">
        <v>184</v>
      </c>
      <c r="E34" s="55">
        <v>631779.47</v>
      </c>
      <c r="F34" s="55">
        <v>3674405.19</v>
      </c>
      <c r="G34" s="55">
        <v>-68.95</v>
      </c>
      <c r="H34" s="55">
        <v>4.5999999999999996</v>
      </c>
      <c r="I34" s="55">
        <v>533</v>
      </c>
      <c r="J34" s="55">
        <v>18</v>
      </c>
      <c r="K34" s="55">
        <v>0.13</v>
      </c>
    </row>
    <row r="35" spans="1:11" x14ac:dyDescent="0.25">
      <c r="A35" s="55" t="s">
        <v>185</v>
      </c>
      <c r="B35" s="55" t="s">
        <v>132</v>
      </c>
      <c r="C35" s="55" t="s">
        <v>837</v>
      </c>
      <c r="D35" s="55" t="s">
        <v>186</v>
      </c>
      <c r="E35" s="55">
        <v>631779.47</v>
      </c>
      <c r="F35" s="55">
        <v>3674380.19</v>
      </c>
      <c r="G35" s="55">
        <v>-68.349999999999994</v>
      </c>
      <c r="H35" s="55">
        <v>4.5999999999999996</v>
      </c>
      <c r="I35" s="55">
        <v>533</v>
      </c>
      <c r="J35" s="55">
        <v>18</v>
      </c>
      <c r="K35" s="55">
        <v>0.13</v>
      </c>
    </row>
    <row r="36" spans="1:11" x14ac:dyDescent="0.25">
      <c r="A36" s="55" t="s">
        <v>187</v>
      </c>
      <c r="B36" s="55" t="s">
        <v>132</v>
      </c>
      <c r="C36" s="55" t="s">
        <v>837</v>
      </c>
      <c r="D36" s="55" t="s">
        <v>188</v>
      </c>
      <c r="E36" s="55">
        <v>631779.47</v>
      </c>
      <c r="F36" s="55">
        <v>3674355.19</v>
      </c>
      <c r="G36" s="55">
        <v>-68.7</v>
      </c>
      <c r="H36" s="55">
        <v>4.5999999999999996</v>
      </c>
      <c r="I36" s="55">
        <v>533</v>
      </c>
      <c r="J36" s="55">
        <v>18</v>
      </c>
      <c r="K36" s="55">
        <v>0.13</v>
      </c>
    </row>
    <row r="37" spans="1:11" x14ac:dyDescent="0.25">
      <c r="A37" s="55" t="s">
        <v>189</v>
      </c>
      <c r="B37" s="55" t="s">
        <v>132</v>
      </c>
      <c r="C37" s="55" t="s">
        <v>837</v>
      </c>
      <c r="D37" s="55" t="s">
        <v>190</v>
      </c>
      <c r="E37" s="55">
        <v>631779.47</v>
      </c>
      <c r="F37" s="55">
        <v>3674330.19</v>
      </c>
      <c r="G37" s="55">
        <v>-68.64</v>
      </c>
      <c r="H37" s="55">
        <v>4.5999999999999996</v>
      </c>
      <c r="I37" s="55">
        <v>533</v>
      </c>
      <c r="J37" s="55">
        <v>18</v>
      </c>
      <c r="K37" s="55">
        <v>0.13</v>
      </c>
    </row>
    <row r="38" spans="1:11" x14ac:dyDescent="0.25">
      <c r="A38" s="55" t="s">
        <v>191</v>
      </c>
      <c r="B38" s="55" t="s">
        <v>132</v>
      </c>
      <c r="C38" s="55" t="s">
        <v>837</v>
      </c>
      <c r="D38" s="55" t="s">
        <v>192</v>
      </c>
      <c r="E38" s="55">
        <v>631779.47</v>
      </c>
      <c r="F38" s="55">
        <v>3674305.19</v>
      </c>
      <c r="G38" s="55">
        <v>-68.569999999999993</v>
      </c>
      <c r="H38" s="55">
        <v>4.5999999999999996</v>
      </c>
      <c r="I38" s="55">
        <v>533</v>
      </c>
      <c r="J38" s="55">
        <v>18</v>
      </c>
      <c r="K38" s="55">
        <v>0.13</v>
      </c>
    </row>
    <row r="39" spans="1:11" x14ac:dyDescent="0.25">
      <c r="A39" s="55" t="s">
        <v>193</v>
      </c>
      <c r="B39" s="55" t="s">
        <v>132</v>
      </c>
      <c r="C39" s="55" t="s">
        <v>837</v>
      </c>
      <c r="D39" s="55" t="s">
        <v>194</v>
      </c>
      <c r="E39" s="55">
        <v>631804.47</v>
      </c>
      <c r="F39" s="55">
        <v>3674655.19</v>
      </c>
      <c r="G39" s="55">
        <v>-69.33</v>
      </c>
      <c r="H39" s="55">
        <v>4.5999999999999996</v>
      </c>
      <c r="I39" s="55">
        <v>533</v>
      </c>
      <c r="J39" s="55">
        <v>18</v>
      </c>
      <c r="K39" s="55">
        <v>0.13</v>
      </c>
    </row>
    <row r="40" spans="1:11" x14ac:dyDescent="0.25">
      <c r="A40" s="55" t="s">
        <v>195</v>
      </c>
      <c r="B40" s="55" t="s">
        <v>132</v>
      </c>
      <c r="C40" s="55" t="s">
        <v>837</v>
      </c>
      <c r="D40" s="55" t="s">
        <v>196</v>
      </c>
      <c r="E40" s="55">
        <v>631804.47</v>
      </c>
      <c r="F40" s="55">
        <v>3674630.19</v>
      </c>
      <c r="G40" s="55">
        <v>-69.319999999999993</v>
      </c>
      <c r="H40" s="55">
        <v>4.5999999999999996</v>
      </c>
      <c r="I40" s="55">
        <v>533</v>
      </c>
      <c r="J40" s="55">
        <v>18</v>
      </c>
      <c r="K40" s="55">
        <v>0.13</v>
      </c>
    </row>
    <row r="41" spans="1:11" x14ac:dyDescent="0.25">
      <c r="A41" s="55" t="s">
        <v>197</v>
      </c>
      <c r="B41" s="55" t="s">
        <v>132</v>
      </c>
      <c r="C41" s="55" t="s">
        <v>837</v>
      </c>
      <c r="D41" s="55" t="s">
        <v>198</v>
      </c>
      <c r="E41" s="55">
        <v>631804.47</v>
      </c>
      <c r="F41" s="55">
        <v>3674605.19</v>
      </c>
      <c r="G41" s="55">
        <v>-69.239999999999995</v>
      </c>
      <c r="H41" s="55">
        <v>4.5999999999999996</v>
      </c>
      <c r="I41" s="55">
        <v>533</v>
      </c>
      <c r="J41" s="55">
        <v>18</v>
      </c>
      <c r="K41" s="55">
        <v>0.13</v>
      </c>
    </row>
    <row r="42" spans="1:11" x14ac:dyDescent="0.25">
      <c r="A42" s="55" t="s">
        <v>199</v>
      </c>
      <c r="B42" s="55" t="s">
        <v>132</v>
      </c>
      <c r="C42" s="55" t="s">
        <v>837</v>
      </c>
      <c r="D42" s="55" t="s">
        <v>200</v>
      </c>
      <c r="E42" s="55">
        <v>631804.47</v>
      </c>
      <c r="F42" s="55">
        <v>3674580.19</v>
      </c>
      <c r="G42" s="55">
        <v>-68.91</v>
      </c>
      <c r="H42" s="55">
        <v>4.5999999999999996</v>
      </c>
      <c r="I42" s="55">
        <v>533</v>
      </c>
      <c r="J42" s="55">
        <v>18</v>
      </c>
      <c r="K42" s="55">
        <v>0.13</v>
      </c>
    </row>
    <row r="43" spans="1:11" x14ac:dyDescent="0.25">
      <c r="A43" s="55" t="s">
        <v>201</v>
      </c>
      <c r="B43" s="55" t="s">
        <v>132</v>
      </c>
      <c r="C43" s="55" t="s">
        <v>837</v>
      </c>
      <c r="D43" s="55" t="s">
        <v>202</v>
      </c>
      <c r="E43" s="55">
        <v>631804.47</v>
      </c>
      <c r="F43" s="55">
        <v>3674555.19</v>
      </c>
      <c r="G43" s="55">
        <v>-69.08</v>
      </c>
      <c r="H43" s="55">
        <v>4.5999999999999996</v>
      </c>
      <c r="I43" s="55">
        <v>533</v>
      </c>
      <c r="J43" s="55">
        <v>18</v>
      </c>
      <c r="K43" s="55">
        <v>0.13</v>
      </c>
    </row>
    <row r="44" spans="1:11" x14ac:dyDescent="0.25">
      <c r="A44" s="55" t="s">
        <v>203</v>
      </c>
      <c r="B44" s="55" t="s">
        <v>132</v>
      </c>
      <c r="C44" s="55" t="s">
        <v>837</v>
      </c>
      <c r="D44" s="55" t="s">
        <v>204</v>
      </c>
      <c r="E44" s="55">
        <v>631804.47</v>
      </c>
      <c r="F44" s="55">
        <v>3674530.19</v>
      </c>
      <c r="G44" s="55">
        <v>-69.08</v>
      </c>
      <c r="H44" s="55">
        <v>4.5999999999999996</v>
      </c>
      <c r="I44" s="55">
        <v>533</v>
      </c>
      <c r="J44" s="55">
        <v>18</v>
      </c>
      <c r="K44" s="55">
        <v>0.13</v>
      </c>
    </row>
    <row r="45" spans="1:11" x14ac:dyDescent="0.25">
      <c r="A45" s="55" t="s">
        <v>205</v>
      </c>
      <c r="B45" s="55" t="s">
        <v>132</v>
      </c>
      <c r="C45" s="55" t="s">
        <v>837</v>
      </c>
      <c r="D45" s="55" t="s">
        <v>206</v>
      </c>
      <c r="E45" s="55">
        <v>631804.47</v>
      </c>
      <c r="F45" s="55">
        <v>3674505.19</v>
      </c>
      <c r="G45" s="55">
        <v>-69.05</v>
      </c>
      <c r="H45" s="55">
        <v>4.5999999999999996</v>
      </c>
      <c r="I45" s="55">
        <v>533</v>
      </c>
      <c r="J45" s="55">
        <v>18</v>
      </c>
      <c r="K45" s="55">
        <v>0.13</v>
      </c>
    </row>
    <row r="46" spans="1:11" x14ac:dyDescent="0.25">
      <c r="A46" s="55" t="s">
        <v>207</v>
      </c>
      <c r="B46" s="55" t="s">
        <v>132</v>
      </c>
      <c r="C46" s="55" t="s">
        <v>837</v>
      </c>
      <c r="D46" s="55" t="s">
        <v>208</v>
      </c>
      <c r="E46" s="55">
        <v>631804.47</v>
      </c>
      <c r="F46" s="55">
        <v>3674480.19</v>
      </c>
      <c r="G46" s="55">
        <v>-69.040000000000006</v>
      </c>
      <c r="H46" s="55">
        <v>4.5999999999999996</v>
      </c>
      <c r="I46" s="55">
        <v>533</v>
      </c>
      <c r="J46" s="55">
        <v>18</v>
      </c>
      <c r="K46" s="55">
        <v>0.13</v>
      </c>
    </row>
    <row r="47" spans="1:11" x14ac:dyDescent="0.25">
      <c r="A47" s="55" t="s">
        <v>209</v>
      </c>
      <c r="B47" s="55" t="s">
        <v>132</v>
      </c>
      <c r="C47" s="55" t="s">
        <v>837</v>
      </c>
      <c r="D47" s="55" t="s">
        <v>210</v>
      </c>
      <c r="E47" s="55">
        <v>631804.47</v>
      </c>
      <c r="F47" s="55">
        <v>3674455.19</v>
      </c>
      <c r="G47" s="55">
        <v>-69.08</v>
      </c>
      <c r="H47" s="55">
        <v>4.5999999999999996</v>
      </c>
      <c r="I47" s="55">
        <v>533</v>
      </c>
      <c r="J47" s="55">
        <v>18</v>
      </c>
      <c r="K47" s="55">
        <v>0.13</v>
      </c>
    </row>
    <row r="48" spans="1:11" x14ac:dyDescent="0.25">
      <c r="A48" s="55" t="s">
        <v>211</v>
      </c>
      <c r="B48" s="55" t="s">
        <v>132</v>
      </c>
      <c r="C48" s="55" t="s">
        <v>837</v>
      </c>
      <c r="D48" s="55" t="s">
        <v>212</v>
      </c>
      <c r="E48" s="55">
        <v>631804.47</v>
      </c>
      <c r="F48" s="55">
        <v>3674430.19</v>
      </c>
      <c r="G48" s="55">
        <v>-69.010000000000005</v>
      </c>
      <c r="H48" s="55">
        <v>4.5999999999999996</v>
      </c>
      <c r="I48" s="55">
        <v>533</v>
      </c>
      <c r="J48" s="55">
        <v>18</v>
      </c>
      <c r="K48" s="55">
        <v>0.13</v>
      </c>
    </row>
    <row r="49" spans="1:11" x14ac:dyDescent="0.25">
      <c r="A49" s="55" t="s">
        <v>213</v>
      </c>
      <c r="B49" s="55" t="s">
        <v>132</v>
      </c>
      <c r="C49" s="55" t="s">
        <v>837</v>
      </c>
      <c r="D49" s="55" t="s">
        <v>214</v>
      </c>
      <c r="E49" s="55">
        <v>631804.47</v>
      </c>
      <c r="F49" s="55">
        <v>3674405.19</v>
      </c>
      <c r="G49" s="55">
        <v>-68.94</v>
      </c>
      <c r="H49" s="55">
        <v>4.5999999999999996</v>
      </c>
      <c r="I49" s="55">
        <v>533</v>
      </c>
      <c r="J49" s="55">
        <v>18</v>
      </c>
      <c r="K49" s="55">
        <v>0.13</v>
      </c>
    </row>
    <row r="50" spans="1:11" x14ac:dyDescent="0.25">
      <c r="A50" s="55" t="s">
        <v>215</v>
      </c>
      <c r="B50" s="55" t="s">
        <v>132</v>
      </c>
      <c r="C50" s="55" t="s">
        <v>837</v>
      </c>
      <c r="D50" s="55" t="s">
        <v>216</v>
      </c>
      <c r="E50" s="55">
        <v>631804.47</v>
      </c>
      <c r="F50" s="55">
        <v>3674380.19</v>
      </c>
      <c r="G50" s="55">
        <v>-68.459999999999994</v>
      </c>
      <c r="H50" s="55">
        <v>4.5999999999999996</v>
      </c>
      <c r="I50" s="55">
        <v>533</v>
      </c>
      <c r="J50" s="55">
        <v>18</v>
      </c>
      <c r="K50" s="55">
        <v>0.13</v>
      </c>
    </row>
    <row r="51" spans="1:11" x14ac:dyDescent="0.25">
      <c r="A51" s="55" t="s">
        <v>217</v>
      </c>
      <c r="B51" s="55" t="s">
        <v>132</v>
      </c>
      <c r="C51" s="55" t="s">
        <v>837</v>
      </c>
      <c r="D51" s="55" t="s">
        <v>218</v>
      </c>
      <c r="E51" s="55">
        <v>631804.47</v>
      </c>
      <c r="F51" s="55">
        <v>3674355.19</v>
      </c>
      <c r="G51" s="55">
        <v>-68.67</v>
      </c>
      <c r="H51" s="55">
        <v>4.5999999999999996</v>
      </c>
      <c r="I51" s="55">
        <v>533</v>
      </c>
      <c r="J51" s="55">
        <v>18</v>
      </c>
      <c r="K51" s="55">
        <v>0.13</v>
      </c>
    </row>
    <row r="52" spans="1:11" x14ac:dyDescent="0.25">
      <c r="A52" s="55" t="s">
        <v>219</v>
      </c>
      <c r="B52" s="55" t="s">
        <v>132</v>
      </c>
      <c r="C52" s="55" t="s">
        <v>837</v>
      </c>
      <c r="D52" s="55" t="s">
        <v>220</v>
      </c>
      <c r="E52" s="55">
        <v>631804.47</v>
      </c>
      <c r="F52" s="55">
        <v>3674330.19</v>
      </c>
      <c r="G52" s="55">
        <v>-68.56</v>
      </c>
      <c r="H52" s="55">
        <v>4.5999999999999996</v>
      </c>
      <c r="I52" s="55">
        <v>533</v>
      </c>
      <c r="J52" s="55">
        <v>18</v>
      </c>
      <c r="K52" s="55">
        <v>0.13</v>
      </c>
    </row>
    <row r="53" spans="1:11" x14ac:dyDescent="0.25">
      <c r="A53" s="55" t="s">
        <v>221</v>
      </c>
      <c r="B53" s="55" t="s">
        <v>132</v>
      </c>
      <c r="C53" s="55" t="s">
        <v>837</v>
      </c>
      <c r="D53" s="55" t="s">
        <v>222</v>
      </c>
      <c r="E53" s="55">
        <v>631804.47</v>
      </c>
      <c r="F53" s="55">
        <v>3674305.19</v>
      </c>
      <c r="G53" s="55">
        <v>-68.56</v>
      </c>
      <c r="H53" s="55">
        <v>4.5999999999999996</v>
      </c>
      <c r="I53" s="55">
        <v>533</v>
      </c>
      <c r="J53" s="55">
        <v>18</v>
      </c>
      <c r="K53" s="55">
        <v>0.13</v>
      </c>
    </row>
    <row r="54" spans="1:11" x14ac:dyDescent="0.25">
      <c r="A54" s="55" t="s">
        <v>223</v>
      </c>
      <c r="B54" s="55" t="s">
        <v>132</v>
      </c>
      <c r="C54" s="55" t="s">
        <v>837</v>
      </c>
      <c r="D54" s="55" t="s">
        <v>224</v>
      </c>
      <c r="E54" s="55">
        <v>631829.47</v>
      </c>
      <c r="F54" s="55">
        <v>3674655.19</v>
      </c>
      <c r="G54" s="55">
        <v>-69.34</v>
      </c>
      <c r="H54" s="55">
        <v>4.5999999999999996</v>
      </c>
      <c r="I54" s="55">
        <v>533</v>
      </c>
      <c r="J54" s="55">
        <v>18</v>
      </c>
      <c r="K54" s="55">
        <v>0.13</v>
      </c>
    </row>
    <row r="55" spans="1:11" x14ac:dyDescent="0.25">
      <c r="A55" s="55" t="s">
        <v>225</v>
      </c>
      <c r="B55" s="55" t="s">
        <v>132</v>
      </c>
      <c r="C55" s="55" t="s">
        <v>837</v>
      </c>
      <c r="D55" s="55" t="s">
        <v>226</v>
      </c>
      <c r="E55" s="55">
        <v>631829.47</v>
      </c>
      <c r="F55" s="55">
        <v>3674630.19</v>
      </c>
      <c r="G55" s="55">
        <v>-69.319999999999993</v>
      </c>
      <c r="H55" s="55">
        <v>4.5999999999999996</v>
      </c>
      <c r="I55" s="55">
        <v>533</v>
      </c>
      <c r="J55" s="55">
        <v>18</v>
      </c>
      <c r="K55" s="55">
        <v>0.13</v>
      </c>
    </row>
    <row r="56" spans="1:11" x14ac:dyDescent="0.25">
      <c r="A56" s="55" t="s">
        <v>227</v>
      </c>
      <c r="B56" s="55" t="s">
        <v>132</v>
      </c>
      <c r="C56" s="55" t="s">
        <v>837</v>
      </c>
      <c r="D56" s="55" t="s">
        <v>228</v>
      </c>
      <c r="E56" s="55">
        <v>631829.47</v>
      </c>
      <c r="F56" s="55">
        <v>3674605.19</v>
      </c>
      <c r="G56" s="55">
        <v>-69.33</v>
      </c>
      <c r="H56" s="55">
        <v>4.5999999999999996</v>
      </c>
      <c r="I56" s="55">
        <v>533</v>
      </c>
      <c r="J56" s="55">
        <v>18</v>
      </c>
      <c r="K56" s="55">
        <v>0.13</v>
      </c>
    </row>
    <row r="57" spans="1:11" x14ac:dyDescent="0.25">
      <c r="A57" s="55" t="s">
        <v>229</v>
      </c>
      <c r="B57" s="55" t="s">
        <v>132</v>
      </c>
      <c r="C57" s="55" t="s">
        <v>837</v>
      </c>
      <c r="D57" s="55" t="s">
        <v>230</v>
      </c>
      <c r="E57" s="55">
        <v>631829.47</v>
      </c>
      <c r="F57" s="55">
        <v>3674580.19</v>
      </c>
      <c r="G57" s="55">
        <v>-68.87</v>
      </c>
      <c r="H57" s="55">
        <v>4.5999999999999996</v>
      </c>
      <c r="I57" s="55">
        <v>533</v>
      </c>
      <c r="J57" s="55">
        <v>18</v>
      </c>
      <c r="K57" s="55">
        <v>0.13</v>
      </c>
    </row>
    <row r="58" spans="1:11" x14ac:dyDescent="0.25">
      <c r="A58" s="55" t="s">
        <v>231</v>
      </c>
      <c r="B58" s="55" t="s">
        <v>132</v>
      </c>
      <c r="C58" s="55" t="s">
        <v>837</v>
      </c>
      <c r="D58" s="55" t="s">
        <v>232</v>
      </c>
      <c r="E58" s="55">
        <v>631829.47</v>
      </c>
      <c r="F58" s="55">
        <v>3674555.19</v>
      </c>
      <c r="G58" s="55">
        <v>-69.099999999999994</v>
      </c>
      <c r="H58" s="55">
        <v>4.5999999999999996</v>
      </c>
      <c r="I58" s="55">
        <v>533</v>
      </c>
      <c r="J58" s="55">
        <v>18</v>
      </c>
      <c r="K58" s="55">
        <v>0.13</v>
      </c>
    </row>
    <row r="59" spans="1:11" x14ac:dyDescent="0.25">
      <c r="A59" s="55" t="s">
        <v>233</v>
      </c>
      <c r="B59" s="55" t="s">
        <v>132</v>
      </c>
      <c r="C59" s="55" t="s">
        <v>837</v>
      </c>
      <c r="D59" s="55" t="s">
        <v>234</v>
      </c>
      <c r="E59" s="55">
        <v>631829.47</v>
      </c>
      <c r="F59" s="55">
        <v>3674530.19</v>
      </c>
      <c r="G59" s="55">
        <v>-69.11</v>
      </c>
      <c r="H59" s="55">
        <v>4.5999999999999996</v>
      </c>
      <c r="I59" s="55">
        <v>533</v>
      </c>
      <c r="J59" s="55">
        <v>18</v>
      </c>
      <c r="K59" s="55">
        <v>0.13</v>
      </c>
    </row>
    <row r="60" spans="1:11" x14ac:dyDescent="0.25">
      <c r="A60" s="55" t="s">
        <v>235</v>
      </c>
      <c r="B60" s="55" t="s">
        <v>132</v>
      </c>
      <c r="C60" s="55" t="s">
        <v>837</v>
      </c>
      <c r="D60" s="55" t="s">
        <v>236</v>
      </c>
      <c r="E60" s="55">
        <v>631829.47</v>
      </c>
      <c r="F60" s="55">
        <v>3674505.19</v>
      </c>
      <c r="G60" s="55">
        <v>-69.08</v>
      </c>
      <c r="H60" s="55">
        <v>4.5999999999999996</v>
      </c>
      <c r="I60" s="55">
        <v>533</v>
      </c>
      <c r="J60" s="55">
        <v>18</v>
      </c>
      <c r="K60" s="55">
        <v>0.13</v>
      </c>
    </row>
    <row r="61" spans="1:11" x14ac:dyDescent="0.25">
      <c r="A61" s="55" t="s">
        <v>237</v>
      </c>
      <c r="B61" s="55" t="s">
        <v>132</v>
      </c>
      <c r="C61" s="55" t="s">
        <v>837</v>
      </c>
      <c r="D61" s="55" t="s">
        <v>238</v>
      </c>
      <c r="E61" s="55">
        <v>631829.47</v>
      </c>
      <c r="F61" s="55">
        <v>3674480.19</v>
      </c>
      <c r="G61" s="55">
        <v>-68.62</v>
      </c>
      <c r="H61" s="55">
        <v>4.5999999999999996</v>
      </c>
      <c r="I61" s="55">
        <v>533</v>
      </c>
      <c r="J61" s="55">
        <v>18</v>
      </c>
      <c r="K61" s="55">
        <v>0.13</v>
      </c>
    </row>
    <row r="62" spans="1:11" x14ac:dyDescent="0.25">
      <c r="A62" s="55" t="s">
        <v>239</v>
      </c>
      <c r="B62" s="55" t="s">
        <v>132</v>
      </c>
      <c r="C62" s="55" t="s">
        <v>837</v>
      </c>
      <c r="D62" s="55" t="s">
        <v>240</v>
      </c>
      <c r="E62" s="55">
        <v>631829.47</v>
      </c>
      <c r="F62" s="55">
        <v>3674455.19</v>
      </c>
      <c r="G62" s="55">
        <v>-69.040000000000006</v>
      </c>
      <c r="H62" s="55">
        <v>4.5999999999999996</v>
      </c>
      <c r="I62" s="55">
        <v>533</v>
      </c>
      <c r="J62" s="55">
        <v>18</v>
      </c>
      <c r="K62" s="55">
        <v>0.13</v>
      </c>
    </row>
    <row r="63" spans="1:11" x14ac:dyDescent="0.25">
      <c r="A63" s="55" t="s">
        <v>241</v>
      </c>
      <c r="B63" s="55" t="s">
        <v>132</v>
      </c>
      <c r="C63" s="55" t="s">
        <v>837</v>
      </c>
      <c r="D63" s="55" t="s">
        <v>242</v>
      </c>
      <c r="E63" s="55">
        <v>631829.47</v>
      </c>
      <c r="F63" s="55">
        <v>3674430.19</v>
      </c>
      <c r="G63" s="55">
        <v>-69.02</v>
      </c>
      <c r="H63" s="55">
        <v>4.5999999999999996</v>
      </c>
      <c r="I63" s="55">
        <v>533</v>
      </c>
      <c r="J63" s="55">
        <v>18</v>
      </c>
      <c r="K63" s="55">
        <v>0.13</v>
      </c>
    </row>
    <row r="64" spans="1:11" x14ac:dyDescent="0.25">
      <c r="A64" s="55" t="s">
        <v>243</v>
      </c>
      <c r="B64" s="55" t="s">
        <v>132</v>
      </c>
      <c r="C64" s="55" t="s">
        <v>837</v>
      </c>
      <c r="D64" s="55" t="s">
        <v>244</v>
      </c>
      <c r="E64" s="55">
        <v>631829.47</v>
      </c>
      <c r="F64" s="55">
        <v>3674405.19</v>
      </c>
      <c r="G64" s="55">
        <v>-68.989999999999995</v>
      </c>
      <c r="H64" s="55">
        <v>4.5999999999999996</v>
      </c>
      <c r="I64" s="55">
        <v>533</v>
      </c>
      <c r="J64" s="55">
        <v>18</v>
      </c>
      <c r="K64" s="55">
        <v>0.13</v>
      </c>
    </row>
    <row r="65" spans="1:11" x14ac:dyDescent="0.25">
      <c r="A65" s="55" t="s">
        <v>245</v>
      </c>
      <c r="B65" s="55" t="s">
        <v>132</v>
      </c>
      <c r="C65" s="55" t="s">
        <v>837</v>
      </c>
      <c r="D65" s="55" t="s">
        <v>246</v>
      </c>
      <c r="E65" s="55">
        <v>631829.47</v>
      </c>
      <c r="F65" s="55">
        <v>3674380.19</v>
      </c>
      <c r="G65" s="55">
        <v>-68.760000000000005</v>
      </c>
      <c r="H65" s="55">
        <v>4.5999999999999996</v>
      </c>
      <c r="I65" s="55">
        <v>533</v>
      </c>
      <c r="J65" s="55">
        <v>18</v>
      </c>
      <c r="K65" s="55">
        <v>0.13</v>
      </c>
    </row>
    <row r="66" spans="1:11" x14ac:dyDescent="0.25">
      <c r="A66" s="55" t="s">
        <v>247</v>
      </c>
      <c r="B66" s="55" t="s">
        <v>132</v>
      </c>
      <c r="C66" s="55" t="s">
        <v>837</v>
      </c>
      <c r="D66" s="55" t="s">
        <v>248</v>
      </c>
      <c r="E66" s="55">
        <v>631829.47</v>
      </c>
      <c r="F66" s="55">
        <v>3674355.19</v>
      </c>
      <c r="G66" s="55">
        <v>-68.83</v>
      </c>
      <c r="H66" s="55">
        <v>4.5999999999999996</v>
      </c>
      <c r="I66" s="55">
        <v>533</v>
      </c>
      <c r="J66" s="55">
        <v>18</v>
      </c>
      <c r="K66" s="55">
        <v>0.13</v>
      </c>
    </row>
    <row r="67" spans="1:11" x14ac:dyDescent="0.25">
      <c r="A67" s="55" t="s">
        <v>249</v>
      </c>
      <c r="B67" s="55" t="s">
        <v>132</v>
      </c>
      <c r="C67" s="55" t="s">
        <v>837</v>
      </c>
      <c r="D67" s="55" t="s">
        <v>250</v>
      </c>
      <c r="E67" s="55">
        <v>631829.47</v>
      </c>
      <c r="F67" s="55">
        <v>3674330.19</v>
      </c>
      <c r="G67" s="55">
        <v>-68.7</v>
      </c>
      <c r="H67" s="55">
        <v>4.5999999999999996</v>
      </c>
      <c r="I67" s="55">
        <v>533</v>
      </c>
      <c r="J67" s="55">
        <v>18</v>
      </c>
      <c r="K67" s="55">
        <v>0.13</v>
      </c>
    </row>
    <row r="68" spans="1:11" x14ac:dyDescent="0.25">
      <c r="A68" s="55" t="s">
        <v>251</v>
      </c>
      <c r="B68" s="55" t="s">
        <v>132</v>
      </c>
      <c r="C68" s="55" t="s">
        <v>837</v>
      </c>
      <c r="D68" s="55" t="s">
        <v>252</v>
      </c>
      <c r="E68" s="55">
        <v>631829.47</v>
      </c>
      <c r="F68" s="55">
        <v>3674305.19</v>
      </c>
      <c r="G68" s="55">
        <v>-68.63</v>
      </c>
      <c r="H68" s="55">
        <v>4.5999999999999996</v>
      </c>
      <c r="I68" s="55">
        <v>533</v>
      </c>
      <c r="J68" s="55">
        <v>18</v>
      </c>
      <c r="K68" s="55">
        <v>0.13</v>
      </c>
    </row>
    <row r="69" spans="1:11" x14ac:dyDescent="0.25">
      <c r="A69" s="55" t="s">
        <v>253</v>
      </c>
      <c r="B69" s="55" t="s">
        <v>132</v>
      </c>
      <c r="C69" s="55" t="s">
        <v>837</v>
      </c>
      <c r="D69" s="55" t="s">
        <v>254</v>
      </c>
      <c r="E69" s="55">
        <v>631854.47</v>
      </c>
      <c r="F69" s="55">
        <v>3674655.19</v>
      </c>
      <c r="G69" s="55">
        <v>-69.36</v>
      </c>
      <c r="H69" s="55">
        <v>4.5999999999999996</v>
      </c>
      <c r="I69" s="55">
        <v>533</v>
      </c>
      <c r="J69" s="55">
        <v>18</v>
      </c>
      <c r="K69" s="55">
        <v>0.13</v>
      </c>
    </row>
    <row r="70" spans="1:11" x14ac:dyDescent="0.25">
      <c r="A70" s="55" t="s">
        <v>255</v>
      </c>
      <c r="B70" s="55" t="s">
        <v>132</v>
      </c>
      <c r="C70" s="55" t="s">
        <v>837</v>
      </c>
      <c r="D70" s="55" t="s">
        <v>256</v>
      </c>
      <c r="E70" s="55">
        <v>631854.47</v>
      </c>
      <c r="F70" s="55">
        <v>3674630.19</v>
      </c>
      <c r="G70" s="55">
        <v>-69.319999999999993</v>
      </c>
      <c r="H70" s="55">
        <v>4.5999999999999996</v>
      </c>
      <c r="I70" s="55">
        <v>533</v>
      </c>
      <c r="J70" s="55">
        <v>18</v>
      </c>
      <c r="K70" s="55">
        <v>0.13</v>
      </c>
    </row>
    <row r="71" spans="1:11" x14ac:dyDescent="0.25">
      <c r="A71" s="55" t="s">
        <v>257</v>
      </c>
      <c r="B71" s="55" t="s">
        <v>132</v>
      </c>
      <c r="C71" s="55" t="s">
        <v>837</v>
      </c>
      <c r="D71" s="55" t="s">
        <v>258</v>
      </c>
      <c r="E71" s="55">
        <v>631854.47</v>
      </c>
      <c r="F71" s="55">
        <v>3674605.19</v>
      </c>
      <c r="G71" s="55">
        <v>-69.31</v>
      </c>
      <c r="H71" s="55">
        <v>4.5999999999999996</v>
      </c>
      <c r="I71" s="55">
        <v>533</v>
      </c>
      <c r="J71" s="55">
        <v>18</v>
      </c>
      <c r="K71" s="55">
        <v>0.13</v>
      </c>
    </row>
    <row r="72" spans="1:11" x14ac:dyDescent="0.25">
      <c r="A72" s="55" t="s">
        <v>259</v>
      </c>
      <c r="B72" s="55" t="s">
        <v>132</v>
      </c>
      <c r="C72" s="55" t="s">
        <v>837</v>
      </c>
      <c r="D72" s="55" t="s">
        <v>260</v>
      </c>
      <c r="E72" s="55">
        <v>631854.47</v>
      </c>
      <c r="F72" s="55">
        <v>3674580.19</v>
      </c>
      <c r="G72" s="55">
        <v>-68.84</v>
      </c>
      <c r="H72" s="55">
        <v>4.5999999999999996</v>
      </c>
      <c r="I72" s="55">
        <v>533</v>
      </c>
      <c r="J72" s="55">
        <v>18</v>
      </c>
      <c r="K72" s="55">
        <v>0.13</v>
      </c>
    </row>
    <row r="73" spans="1:11" x14ac:dyDescent="0.25">
      <c r="A73" s="55" t="s">
        <v>261</v>
      </c>
      <c r="B73" s="55" t="s">
        <v>132</v>
      </c>
      <c r="C73" s="55" t="s">
        <v>837</v>
      </c>
      <c r="D73" s="55" t="s">
        <v>262</v>
      </c>
      <c r="E73" s="55">
        <v>631854.47</v>
      </c>
      <c r="F73" s="55">
        <v>3674555.19</v>
      </c>
      <c r="G73" s="55">
        <v>-69.11</v>
      </c>
      <c r="H73" s="55">
        <v>4.5999999999999996</v>
      </c>
      <c r="I73" s="55">
        <v>533</v>
      </c>
      <c r="J73" s="55">
        <v>18</v>
      </c>
      <c r="K73" s="55">
        <v>0.13</v>
      </c>
    </row>
    <row r="74" spans="1:11" x14ac:dyDescent="0.25">
      <c r="A74" s="55" t="s">
        <v>263</v>
      </c>
      <c r="B74" s="55" t="s">
        <v>132</v>
      </c>
      <c r="C74" s="55" t="s">
        <v>837</v>
      </c>
      <c r="D74" s="55" t="s">
        <v>264</v>
      </c>
      <c r="E74" s="55">
        <v>631854.47</v>
      </c>
      <c r="F74" s="55">
        <v>3674530.19</v>
      </c>
      <c r="G74" s="55">
        <v>-69.13</v>
      </c>
      <c r="H74" s="55">
        <v>4.5999999999999996</v>
      </c>
      <c r="I74" s="55">
        <v>533</v>
      </c>
      <c r="J74" s="55">
        <v>18</v>
      </c>
      <c r="K74" s="55">
        <v>0.13</v>
      </c>
    </row>
    <row r="75" spans="1:11" x14ac:dyDescent="0.25">
      <c r="A75" s="55" t="s">
        <v>265</v>
      </c>
      <c r="B75" s="55" t="s">
        <v>132</v>
      </c>
      <c r="C75" s="55" t="s">
        <v>837</v>
      </c>
      <c r="D75" s="55" t="s">
        <v>266</v>
      </c>
      <c r="E75" s="55">
        <v>631854.47</v>
      </c>
      <c r="F75" s="55">
        <v>3674505.19</v>
      </c>
      <c r="G75" s="55">
        <v>-69.08</v>
      </c>
      <c r="H75" s="55">
        <v>4.5999999999999996</v>
      </c>
      <c r="I75" s="55">
        <v>533</v>
      </c>
      <c r="J75" s="55">
        <v>18</v>
      </c>
      <c r="K75" s="55">
        <v>0.13</v>
      </c>
    </row>
    <row r="76" spans="1:11" x14ac:dyDescent="0.25">
      <c r="A76" s="55" t="s">
        <v>267</v>
      </c>
      <c r="B76" s="55" t="s">
        <v>132</v>
      </c>
      <c r="C76" s="55" t="s">
        <v>837</v>
      </c>
      <c r="D76" s="55" t="s">
        <v>268</v>
      </c>
      <c r="E76" s="55">
        <v>631854.47</v>
      </c>
      <c r="F76" s="55">
        <v>3674480.19</v>
      </c>
      <c r="G76" s="55">
        <v>-68.98</v>
      </c>
      <c r="H76" s="55">
        <v>4.5999999999999996</v>
      </c>
      <c r="I76" s="55">
        <v>533</v>
      </c>
      <c r="J76" s="55">
        <v>18</v>
      </c>
      <c r="K76" s="55">
        <v>0.13</v>
      </c>
    </row>
    <row r="77" spans="1:11" x14ac:dyDescent="0.25">
      <c r="A77" s="55" t="s">
        <v>269</v>
      </c>
      <c r="B77" s="55" t="s">
        <v>132</v>
      </c>
      <c r="C77" s="55" t="s">
        <v>837</v>
      </c>
      <c r="D77" s="55" t="s">
        <v>270</v>
      </c>
      <c r="E77" s="55">
        <v>631854.47</v>
      </c>
      <c r="F77" s="55">
        <v>3674455.19</v>
      </c>
      <c r="G77" s="55">
        <v>-68.92</v>
      </c>
      <c r="H77" s="55">
        <v>4.5999999999999996</v>
      </c>
      <c r="I77" s="55">
        <v>533</v>
      </c>
      <c r="J77" s="55">
        <v>18</v>
      </c>
      <c r="K77" s="55">
        <v>0.13</v>
      </c>
    </row>
    <row r="78" spans="1:11" x14ac:dyDescent="0.25">
      <c r="A78" s="55" t="s">
        <v>271</v>
      </c>
      <c r="B78" s="55" t="s">
        <v>132</v>
      </c>
      <c r="C78" s="55" t="s">
        <v>837</v>
      </c>
      <c r="D78" s="55" t="s">
        <v>272</v>
      </c>
      <c r="E78" s="55">
        <v>631854.47</v>
      </c>
      <c r="F78" s="55">
        <v>3674430.19</v>
      </c>
      <c r="G78" s="55">
        <v>-69.010000000000005</v>
      </c>
      <c r="H78" s="55">
        <v>4.5999999999999996</v>
      </c>
      <c r="I78" s="55">
        <v>533</v>
      </c>
      <c r="J78" s="55">
        <v>18</v>
      </c>
      <c r="K78" s="55">
        <v>0.13</v>
      </c>
    </row>
    <row r="79" spans="1:11" x14ac:dyDescent="0.25">
      <c r="A79" s="55" t="s">
        <v>273</v>
      </c>
      <c r="B79" s="55" t="s">
        <v>132</v>
      </c>
      <c r="C79" s="55" t="s">
        <v>837</v>
      </c>
      <c r="D79" s="55" t="s">
        <v>274</v>
      </c>
      <c r="E79" s="55">
        <v>631854.47</v>
      </c>
      <c r="F79" s="55">
        <v>3674405.19</v>
      </c>
      <c r="G79" s="55">
        <v>-69</v>
      </c>
      <c r="H79" s="55">
        <v>4.5999999999999996</v>
      </c>
      <c r="I79" s="55">
        <v>533</v>
      </c>
      <c r="J79" s="55">
        <v>18</v>
      </c>
      <c r="K79" s="55">
        <v>0.13</v>
      </c>
    </row>
    <row r="80" spans="1:11" x14ac:dyDescent="0.25">
      <c r="A80" s="55" t="s">
        <v>275</v>
      </c>
      <c r="B80" s="55" t="s">
        <v>132</v>
      </c>
      <c r="C80" s="55" t="s">
        <v>837</v>
      </c>
      <c r="D80" s="55" t="s">
        <v>276</v>
      </c>
      <c r="E80" s="55">
        <v>631854.47</v>
      </c>
      <c r="F80" s="55">
        <v>3674380.19</v>
      </c>
      <c r="G80" s="55">
        <v>-68.319999999999993</v>
      </c>
      <c r="H80" s="55">
        <v>4.5999999999999996</v>
      </c>
      <c r="I80" s="55">
        <v>533</v>
      </c>
      <c r="J80" s="55">
        <v>18</v>
      </c>
      <c r="K80" s="55">
        <v>0.13</v>
      </c>
    </row>
    <row r="81" spans="1:11" x14ac:dyDescent="0.25">
      <c r="A81" s="55" t="s">
        <v>277</v>
      </c>
      <c r="B81" s="55" t="s">
        <v>132</v>
      </c>
      <c r="C81" s="55" t="s">
        <v>837</v>
      </c>
      <c r="D81" s="55" t="s">
        <v>278</v>
      </c>
      <c r="E81" s="55">
        <v>631854.47</v>
      </c>
      <c r="F81" s="55">
        <v>3674355.19</v>
      </c>
      <c r="G81" s="55">
        <v>-68.95</v>
      </c>
      <c r="H81" s="55">
        <v>4.5999999999999996</v>
      </c>
      <c r="I81" s="55">
        <v>533</v>
      </c>
      <c r="J81" s="55">
        <v>18</v>
      </c>
      <c r="K81" s="55">
        <v>0.13</v>
      </c>
    </row>
    <row r="82" spans="1:11" x14ac:dyDescent="0.25">
      <c r="A82" s="55" t="s">
        <v>279</v>
      </c>
      <c r="B82" s="55" t="s">
        <v>132</v>
      </c>
      <c r="C82" s="55" t="s">
        <v>837</v>
      </c>
      <c r="D82" s="55" t="s">
        <v>280</v>
      </c>
      <c r="E82" s="55">
        <v>631854.47</v>
      </c>
      <c r="F82" s="55">
        <v>3674330.19</v>
      </c>
      <c r="G82" s="55">
        <v>-68.8</v>
      </c>
      <c r="H82" s="55">
        <v>4.5999999999999996</v>
      </c>
      <c r="I82" s="55">
        <v>533</v>
      </c>
      <c r="J82" s="55">
        <v>18</v>
      </c>
      <c r="K82" s="55">
        <v>0.13</v>
      </c>
    </row>
    <row r="83" spans="1:11" x14ac:dyDescent="0.25">
      <c r="A83" s="55" t="s">
        <v>281</v>
      </c>
      <c r="B83" s="55" t="s">
        <v>132</v>
      </c>
      <c r="C83" s="55" t="s">
        <v>837</v>
      </c>
      <c r="D83" s="55" t="s">
        <v>282</v>
      </c>
      <c r="E83" s="55">
        <v>631854.47</v>
      </c>
      <c r="F83" s="55">
        <v>3674305.19</v>
      </c>
      <c r="G83" s="55">
        <v>-68.760000000000005</v>
      </c>
      <c r="H83" s="55">
        <v>4.5999999999999996</v>
      </c>
      <c r="I83" s="55">
        <v>533</v>
      </c>
      <c r="J83" s="55">
        <v>18</v>
      </c>
      <c r="K83" s="55">
        <v>0.13</v>
      </c>
    </row>
    <row r="84" spans="1:11" x14ac:dyDescent="0.25">
      <c r="A84" s="55" t="s">
        <v>283</v>
      </c>
      <c r="B84" s="55" t="s">
        <v>132</v>
      </c>
      <c r="C84" s="55" t="s">
        <v>837</v>
      </c>
      <c r="D84" s="55" t="s">
        <v>284</v>
      </c>
      <c r="E84" s="55">
        <v>631879.47</v>
      </c>
      <c r="F84" s="55">
        <v>3674655.19</v>
      </c>
      <c r="G84" s="55">
        <v>-69.36</v>
      </c>
      <c r="H84" s="55">
        <v>4.5999999999999996</v>
      </c>
      <c r="I84" s="55">
        <v>533</v>
      </c>
      <c r="J84" s="55">
        <v>18</v>
      </c>
      <c r="K84" s="55">
        <v>0.13</v>
      </c>
    </row>
    <row r="85" spans="1:11" x14ac:dyDescent="0.25">
      <c r="A85" s="55" t="s">
        <v>285</v>
      </c>
      <c r="B85" s="55" t="s">
        <v>132</v>
      </c>
      <c r="C85" s="55" t="s">
        <v>837</v>
      </c>
      <c r="D85" s="55" t="s">
        <v>286</v>
      </c>
      <c r="E85" s="55">
        <v>631879.47</v>
      </c>
      <c r="F85" s="55">
        <v>3674630.19</v>
      </c>
      <c r="G85" s="55">
        <v>-69.33</v>
      </c>
      <c r="H85" s="55">
        <v>4.5999999999999996</v>
      </c>
      <c r="I85" s="55">
        <v>533</v>
      </c>
      <c r="J85" s="55">
        <v>18</v>
      </c>
      <c r="K85" s="55">
        <v>0.13</v>
      </c>
    </row>
    <row r="86" spans="1:11" x14ac:dyDescent="0.25">
      <c r="A86" s="55" t="s">
        <v>287</v>
      </c>
      <c r="B86" s="55" t="s">
        <v>132</v>
      </c>
      <c r="C86" s="55" t="s">
        <v>837</v>
      </c>
      <c r="D86" s="55" t="s">
        <v>288</v>
      </c>
      <c r="E86" s="55">
        <v>631879.47</v>
      </c>
      <c r="F86" s="55">
        <v>3674605.19</v>
      </c>
      <c r="G86" s="55">
        <v>-69.31</v>
      </c>
      <c r="H86" s="55">
        <v>4.5999999999999996</v>
      </c>
      <c r="I86" s="55">
        <v>533</v>
      </c>
      <c r="J86" s="55">
        <v>18</v>
      </c>
      <c r="K86" s="55">
        <v>0.13</v>
      </c>
    </row>
    <row r="87" spans="1:11" x14ac:dyDescent="0.25">
      <c r="A87" s="55" t="s">
        <v>289</v>
      </c>
      <c r="B87" s="55" t="s">
        <v>132</v>
      </c>
      <c r="C87" s="55" t="s">
        <v>837</v>
      </c>
      <c r="D87" s="55" t="s">
        <v>290</v>
      </c>
      <c r="E87" s="55">
        <v>631879.47</v>
      </c>
      <c r="F87" s="55">
        <v>3674580.19</v>
      </c>
      <c r="G87" s="55">
        <v>-68.89</v>
      </c>
      <c r="H87" s="55">
        <v>4.5999999999999996</v>
      </c>
      <c r="I87" s="55">
        <v>533</v>
      </c>
      <c r="J87" s="55">
        <v>18</v>
      </c>
      <c r="K87" s="55">
        <v>0.13</v>
      </c>
    </row>
    <row r="88" spans="1:11" x14ac:dyDescent="0.25">
      <c r="A88" s="55" t="s">
        <v>291</v>
      </c>
      <c r="B88" s="55" t="s">
        <v>132</v>
      </c>
      <c r="C88" s="55" t="s">
        <v>837</v>
      </c>
      <c r="D88" s="55" t="s">
        <v>292</v>
      </c>
      <c r="E88" s="55">
        <v>631879.47</v>
      </c>
      <c r="F88" s="55">
        <v>3674555.19</v>
      </c>
      <c r="G88" s="55">
        <v>-69.12</v>
      </c>
      <c r="H88" s="55">
        <v>4.5999999999999996</v>
      </c>
      <c r="I88" s="55">
        <v>533</v>
      </c>
      <c r="J88" s="55">
        <v>18</v>
      </c>
      <c r="K88" s="55">
        <v>0.13</v>
      </c>
    </row>
    <row r="89" spans="1:11" x14ac:dyDescent="0.25">
      <c r="A89" s="55" t="s">
        <v>293</v>
      </c>
      <c r="B89" s="55" t="s">
        <v>132</v>
      </c>
      <c r="C89" s="55" t="s">
        <v>837</v>
      </c>
      <c r="D89" s="55" t="s">
        <v>294</v>
      </c>
      <c r="E89" s="55">
        <v>631879.47</v>
      </c>
      <c r="F89" s="55">
        <v>3674530.19</v>
      </c>
      <c r="G89" s="55">
        <v>-69.13</v>
      </c>
      <c r="H89" s="55">
        <v>4.5999999999999996</v>
      </c>
      <c r="I89" s="55">
        <v>533</v>
      </c>
      <c r="J89" s="55">
        <v>18</v>
      </c>
      <c r="K89" s="55">
        <v>0.13</v>
      </c>
    </row>
    <row r="90" spans="1:11" x14ac:dyDescent="0.25">
      <c r="A90" s="55" t="s">
        <v>295</v>
      </c>
      <c r="B90" s="55" t="s">
        <v>132</v>
      </c>
      <c r="C90" s="55" t="s">
        <v>837</v>
      </c>
      <c r="D90" s="55" t="s">
        <v>296</v>
      </c>
      <c r="E90" s="55">
        <v>631879.47</v>
      </c>
      <c r="F90" s="55">
        <v>3674505.19</v>
      </c>
      <c r="G90" s="55">
        <v>-69.069999999999993</v>
      </c>
      <c r="H90" s="55">
        <v>4.5999999999999996</v>
      </c>
      <c r="I90" s="55">
        <v>533</v>
      </c>
      <c r="J90" s="55">
        <v>18</v>
      </c>
      <c r="K90" s="55">
        <v>0.13</v>
      </c>
    </row>
    <row r="91" spans="1:11" x14ac:dyDescent="0.25">
      <c r="A91" s="55" t="s">
        <v>297</v>
      </c>
      <c r="B91" s="55" t="s">
        <v>132</v>
      </c>
      <c r="C91" s="55" t="s">
        <v>837</v>
      </c>
      <c r="D91" s="55" t="s">
        <v>298</v>
      </c>
      <c r="E91" s="55">
        <v>631879.47</v>
      </c>
      <c r="F91" s="55">
        <v>3674480.19</v>
      </c>
      <c r="G91" s="55">
        <v>-69.03</v>
      </c>
      <c r="H91" s="55">
        <v>4.5999999999999996</v>
      </c>
      <c r="I91" s="55">
        <v>533</v>
      </c>
      <c r="J91" s="55">
        <v>18</v>
      </c>
      <c r="K91" s="55">
        <v>0.13</v>
      </c>
    </row>
    <row r="92" spans="1:11" x14ac:dyDescent="0.25">
      <c r="A92" s="55" t="s">
        <v>299</v>
      </c>
      <c r="B92" s="55" t="s">
        <v>132</v>
      </c>
      <c r="C92" s="55" t="s">
        <v>837</v>
      </c>
      <c r="D92" s="55" t="s">
        <v>300</v>
      </c>
      <c r="E92" s="55">
        <v>631879.47</v>
      </c>
      <c r="F92" s="55">
        <v>3674455.19</v>
      </c>
      <c r="G92" s="55">
        <v>-69</v>
      </c>
      <c r="H92" s="55">
        <v>4.5999999999999996</v>
      </c>
      <c r="I92" s="55">
        <v>533</v>
      </c>
      <c r="J92" s="55">
        <v>18</v>
      </c>
      <c r="K92" s="55">
        <v>0.13</v>
      </c>
    </row>
    <row r="93" spans="1:11" x14ac:dyDescent="0.25">
      <c r="A93" s="55" t="s">
        <v>301</v>
      </c>
      <c r="B93" s="55" t="s">
        <v>132</v>
      </c>
      <c r="C93" s="55" t="s">
        <v>837</v>
      </c>
      <c r="D93" s="55" t="s">
        <v>302</v>
      </c>
      <c r="E93" s="55">
        <v>631879.47</v>
      </c>
      <c r="F93" s="55">
        <v>3674430.19</v>
      </c>
      <c r="G93" s="55">
        <v>-68.95</v>
      </c>
      <c r="H93" s="55">
        <v>4.5999999999999996</v>
      </c>
      <c r="I93" s="55">
        <v>533</v>
      </c>
      <c r="J93" s="55">
        <v>18</v>
      </c>
      <c r="K93" s="55">
        <v>0.13</v>
      </c>
    </row>
    <row r="94" spans="1:11" x14ac:dyDescent="0.25">
      <c r="A94" s="55" t="s">
        <v>303</v>
      </c>
      <c r="B94" s="55" t="s">
        <v>132</v>
      </c>
      <c r="C94" s="55" t="s">
        <v>837</v>
      </c>
      <c r="D94" s="55" t="s">
        <v>304</v>
      </c>
      <c r="E94" s="55">
        <v>631879.47</v>
      </c>
      <c r="F94" s="55">
        <v>3674405.19</v>
      </c>
      <c r="G94" s="55">
        <v>-68.98</v>
      </c>
      <c r="H94" s="55">
        <v>4.5999999999999996</v>
      </c>
      <c r="I94" s="55">
        <v>533</v>
      </c>
      <c r="J94" s="55">
        <v>18</v>
      </c>
      <c r="K94" s="55">
        <v>0.13</v>
      </c>
    </row>
    <row r="95" spans="1:11" x14ac:dyDescent="0.25">
      <c r="A95" s="55" t="s">
        <v>305</v>
      </c>
      <c r="B95" s="55" t="s">
        <v>132</v>
      </c>
      <c r="C95" s="55" t="s">
        <v>837</v>
      </c>
      <c r="D95" s="55" t="s">
        <v>306</v>
      </c>
      <c r="E95" s="55">
        <v>631879.47</v>
      </c>
      <c r="F95" s="55">
        <v>3674380.19</v>
      </c>
      <c r="G95" s="55">
        <v>-68.91</v>
      </c>
      <c r="H95" s="55">
        <v>4.5999999999999996</v>
      </c>
      <c r="I95" s="55">
        <v>533</v>
      </c>
      <c r="J95" s="55">
        <v>18</v>
      </c>
      <c r="K95" s="55">
        <v>0.13</v>
      </c>
    </row>
    <row r="96" spans="1:11" x14ac:dyDescent="0.25">
      <c r="A96" s="55" t="s">
        <v>307</v>
      </c>
      <c r="B96" s="55" t="s">
        <v>132</v>
      </c>
      <c r="C96" s="55" t="s">
        <v>837</v>
      </c>
      <c r="D96" s="55" t="s">
        <v>308</v>
      </c>
      <c r="E96" s="55">
        <v>631879.47</v>
      </c>
      <c r="F96" s="55">
        <v>3674355.19</v>
      </c>
      <c r="G96" s="55">
        <v>-68.959999999999994</v>
      </c>
      <c r="H96" s="55">
        <v>4.5999999999999996</v>
      </c>
      <c r="I96" s="55">
        <v>533</v>
      </c>
      <c r="J96" s="55">
        <v>18</v>
      </c>
      <c r="K96" s="55">
        <v>0.13</v>
      </c>
    </row>
    <row r="97" spans="1:11" x14ac:dyDescent="0.25">
      <c r="A97" s="55" t="s">
        <v>309</v>
      </c>
      <c r="B97" s="55" t="s">
        <v>132</v>
      </c>
      <c r="C97" s="55" t="s">
        <v>837</v>
      </c>
      <c r="D97" s="55" t="s">
        <v>310</v>
      </c>
      <c r="E97" s="55">
        <v>631879.47</v>
      </c>
      <c r="F97" s="55">
        <v>3674330.19</v>
      </c>
      <c r="G97" s="55">
        <v>-68.77</v>
      </c>
      <c r="H97" s="55">
        <v>4.5999999999999996</v>
      </c>
      <c r="I97" s="55">
        <v>533</v>
      </c>
      <c r="J97" s="55">
        <v>18</v>
      </c>
      <c r="K97" s="55">
        <v>0.13</v>
      </c>
    </row>
    <row r="98" spans="1:11" x14ac:dyDescent="0.25">
      <c r="A98" s="55" t="s">
        <v>311</v>
      </c>
      <c r="B98" s="55" t="s">
        <v>132</v>
      </c>
      <c r="C98" s="55" t="s">
        <v>837</v>
      </c>
      <c r="D98" s="55" t="s">
        <v>312</v>
      </c>
      <c r="E98" s="55">
        <v>631879.47</v>
      </c>
      <c r="F98" s="55">
        <v>3674305.19</v>
      </c>
      <c r="G98" s="55">
        <v>-68.69</v>
      </c>
      <c r="H98" s="55">
        <v>4.5999999999999996</v>
      </c>
      <c r="I98" s="55">
        <v>533</v>
      </c>
      <c r="J98" s="55">
        <v>18</v>
      </c>
      <c r="K98" s="55">
        <v>0.13</v>
      </c>
    </row>
    <row r="99" spans="1:11" x14ac:dyDescent="0.25">
      <c r="A99" s="55" t="s">
        <v>313</v>
      </c>
      <c r="B99" s="55" t="s">
        <v>132</v>
      </c>
      <c r="C99" s="55" t="s">
        <v>837</v>
      </c>
      <c r="D99" s="55" t="s">
        <v>314</v>
      </c>
      <c r="E99" s="55">
        <v>631904.47</v>
      </c>
      <c r="F99" s="55">
        <v>3674655.19</v>
      </c>
      <c r="G99" s="55">
        <v>-69.34</v>
      </c>
      <c r="H99" s="55">
        <v>4.5999999999999996</v>
      </c>
      <c r="I99" s="55">
        <v>533</v>
      </c>
      <c r="J99" s="55">
        <v>18</v>
      </c>
      <c r="K99" s="55">
        <v>0.13</v>
      </c>
    </row>
    <row r="100" spans="1:11" x14ac:dyDescent="0.25">
      <c r="A100" s="55" t="s">
        <v>315</v>
      </c>
      <c r="B100" s="55" t="s">
        <v>132</v>
      </c>
      <c r="C100" s="55" t="s">
        <v>837</v>
      </c>
      <c r="D100" s="55" t="s">
        <v>316</v>
      </c>
      <c r="E100" s="55">
        <v>631904.47</v>
      </c>
      <c r="F100" s="55">
        <v>3674630.19</v>
      </c>
      <c r="G100" s="55">
        <v>-69.33</v>
      </c>
      <c r="H100" s="55">
        <v>4.5999999999999996</v>
      </c>
      <c r="I100" s="55">
        <v>533</v>
      </c>
      <c r="J100" s="55">
        <v>18</v>
      </c>
      <c r="K100" s="55">
        <v>0.13</v>
      </c>
    </row>
    <row r="101" spans="1:11" x14ac:dyDescent="0.25">
      <c r="A101" s="55" t="s">
        <v>317</v>
      </c>
      <c r="B101" s="55" t="s">
        <v>132</v>
      </c>
      <c r="C101" s="55" t="s">
        <v>837</v>
      </c>
      <c r="D101" s="55" t="s">
        <v>318</v>
      </c>
      <c r="E101" s="55">
        <v>631904.47</v>
      </c>
      <c r="F101" s="55">
        <v>3674605.19</v>
      </c>
      <c r="G101" s="55">
        <v>-69.290000000000006</v>
      </c>
      <c r="H101" s="55">
        <v>4.5999999999999996</v>
      </c>
      <c r="I101" s="55">
        <v>533</v>
      </c>
      <c r="J101" s="55">
        <v>18</v>
      </c>
      <c r="K101" s="55">
        <v>0.13</v>
      </c>
    </row>
    <row r="102" spans="1:11" x14ac:dyDescent="0.25">
      <c r="A102" s="55" t="s">
        <v>319</v>
      </c>
      <c r="B102" s="55" t="s">
        <v>132</v>
      </c>
      <c r="C102" s="55" t="s">
        <v>837</v>
      </c>
      <c r="D102" s="55" t="s">
        <v>320</v>
      </c>
      <c r="E102" s="55">
        <v>631904.47</v>
      </c>
      <c r="F102" s="55">
        <v>3674580.19</v>
      </c>
      <c r="G102" s="55">
        <v>-68.95</v>
      </c>
      <c r="H102" s="55">
        <v>4.5999999999999996</v>
      </c>
      <c r="I102" s="55">
        <v>533</v>
      </c>
      <c r="J102" s="55">
        <v>18</v>
      </c>
      <c r="K102" s="55">
        <v>0.13</v>
      </c>
    </row>
    <row r="103" spans="1:11" x14ac:dyDescent="0.25">
      <c r="A103" s="55" t="s">
        <v>321</v>
      </c>
      <c r="B103" s="55" t="s">
        <v>132</v>
      </c>
      <c r="C103" s="55" t="s">
        <v>837</v>
      </c>
      <c r="D103" s="55" t="s">
        <v>322</v>
      </c>
      <c r="E103" s="55">
        <v>631904.47</v>
      </c>
      <c r="F103" s="55">
        <v>3674555.19</v>
      </c>
      <c r="G103" s="55">
        <v>-69.13</v>
      </c>
      <c r="H103" s="55">
        <v>4.5999999999999996</v>
      </c>
      <c r="I103" s="55">
        <v>533</v>
      </c>
      <c r="J103" s="55">
        <v>18</v>
      </c>
      <c r="K103" s="55">
        <v>0.13</v>
      </c>
    </row>
    <row r="104" spans="1:11" x14ac:dyDescent="0.25">
      <c r="A104" s="55" t="s">
        <v>323</v>
      </c>
      <c r="B104" s="55" t="s">
        <v>132</v>
      </c>
      <c r="C104" s="55" t="s">
        <v>837</v>
      </c>
      <c r="D104" s="55" t="s">
        <v>324</v>
      </c>
      <c r="E104" s="55">
        <v>631904.47</v>
      </c>
      <c r="F104" s="55">
        <v>3674530.19</v>
      </c>
      <c r="G104" s="55">
        <v>-69.13</v>
      </c>
      <c r="H104" s="55">
        <v>4.5999999999999996</v>
      </c>
      <c r="I104" s="55">
        <v>533</v>
      </c>
      <c r="J104" s="55">
        <v>18</v>
      </c>
      <c r="K104" s="55">
        <v>0.13</v>
      </c>
    </row>
    <row r="105" spans="1:11" x14ac:dyDescent="0.25">
      <c r="A105" s="55" t="s">
        <v>325</v>
      </c>
      <c r="B105" s="55" t="s">
        <v>132</v>
      </c>
      <c r="C105" s="55" t="s">
        <v>837</v>
      </c>
      <c r="D105" s="55" t="s">
        <v>326</v>
      </c>
      <c r="E105" s="55">
        <v>631904.47</v>
      </c>
      <c r="F105" s="55">
        <v>3674505.19</v>
      </c>
      <c r="G105" s="55">
        <v>-69.099999999999994</v>
      </c>
      <c r="H105" s="55">
        <v>4.5999999999999996</v>
      </c>
      <c r="I105" s="55">
        <v>533</v>
      </c>
      <c r="J105" s="55">
        <v>18</v>
      </c>
      <c r="K105" s="55">
        <v>0.13</v>
      </c>
    </row>
    <row r="106" spans="1:11" x14ac:dyDescent="0.25">
      <c r="A106" s="55" t="s">
        <v>327</v>
      </c>
      <c r="B106" s="55" t="s">
        <v>132</v>
      </c>
      <c r="C106" s="55" t="s">
        <v>837</v>
      </c>
      <c r="D106" s="55" t="s">
        <v>328</v>
      </c>
      <c r="E106" s="55">
        <v>631904.47</v>
      </c>
      <c r="F106" s="55">
        <v>3674480.19</v>
      </c>
      <c r="G106" s="55">
        <v>-69.06</v>
      </c>
      <c r="H106" s="55">
        <v>4.5999999999999996</v>
      </c>
      <c r="I106" s="55">
        <v>533</v>
      </c>
      <c r="J106" s="55">
        <v>18</v>
      </c>
      <c r="K106" s="55">
        <v>0.13</v>
      </c>
    </row>
    <row r="107" spans="1:11" x14ac:dyDescent="0.25">
      <c r="A107" s="55" t="s">
        <v>329</v>
      </c>
      <c r="B107" s="55" t="s">
        <v>132</v>
      </c>
      <c r="C107" s="55" t="s">
        <v>837</v>
      </c>
      <c r="D107" s="55" t="s">
        <v>330</v>
      </c>
      <c r="E107" s="55">
        <v>631904.47</v>
      </c>
      <c r="F107" s="55">
        <v>3674455.19</v>
      </c>
      <c r="G107" s="55">
        <v>-69.03</v>
      </c>
      <c r="H107" s="55">
        <v>4.5999999999999996</v>
      </c>
      <c r="I107" s="55">
        <v>533</v>
      </c>
      <c r="J107" s="55">
        <v>18</v>
      </c>
      <c r="K107" s="55">
        <v>0.13</v>
      </c>
    </row>
    <row r="108" spans="1:11" x14ac:dyDescent="0.25">
      <c r="A108" s="55" t="s">
        <v>331</v>
      </c>
      <c r="B108" s="55" t="s">
        <v>132</v>
      </c>
      <c r="C108" s="55" t="s">
        <v>837</v>
      </c>
      <c r="D108" s="55" t="s">
        <v>332</v>
      </c>
      <c r="E108" s="55">
        <v>631904.47</v>
      </c>
      <c r="F108" s="55">
        <v>3674430.19</v>
      </c>
      <c r="G108" s="55">
        <v>-68.95</v>
      </c>
      <c r="H108" s="55">
        <v>4.5999999999999996</v>
      </c>
      <c r="I108" s="55">
        <v>533</v>
      </c>
      <c r="J108" s="55">
        <v>18</v>
      </c>
      <c r="K108" s="55">
        <v>0.13</v>
      </c>
    </row>
    <row r="109" spans="1:11" x14ac:dyDescent="0.25">
      <c r="A109" s="55" t="s">
        <v>333</v>
      </c>
      <c r="B109" s="55" t="s">
        <v>132</v>
      </c>
      <c r="C109" s="55" t="s">
        <v>837</v>
      </c>
      <c r="D109" s="55" t="s">
        <v>334</v>
      </c>
      <c r="E109" s="55">
        <v>631904.47</v>
      </c>
      <c r="F109" s="55">
        <v>3674405.19</v>
      </c>
      <c r="G109" s="55">
        <v>-68.98</v>
      </c>
      <c r="H109" s="55">
        <v>4.5999999999999996</v>
      </c>
      <c r="I109" s="55">
        <v>533</v>
      </c>
      <c r="J109" s="55">
        <v>18</v>
      </c>
      <c r="K109" s="55">
        <v>0.13</v>
      </c>
    </row>
    <row r="110" spans="1:11" x14ac:dyDescent="0.25">
      <c r="A110" s="55" t="s">
        <v>335</v>
      </c>
      <c r="B110" s="55" t="s">
        <v>132</v>
      </c>
      <c r="C110" s="55" t="s">
        <v>837</v>
      </c>
      <c r="D110" s="55" t="s">
        <v>336</v>
      </c>
      <c r="E110" s="55">
        <v>631904.47</v>
      </c>
      <c r="F110" s="55">
        <v>3674380.19</v>
      </c>
      <c r="G110" s="55">
        <v>-68.930000000000007</v>
      </c>
      <c r="H110" s="55">
        <v>4.5999999999999996</v>
      </c>
      <c r="I110" s="55">
        <v>533</v>
      </c>
      <c r="J110" s="55">
        <v>18</v>
      </c>
      <c r="K110" s="55">
        <v>0.13</v>
      </c>
    </row>
    <row r="111" spans="1:11" x14ac:dyDescent="0.25">
      <c r="A111" s="55" t="s">
        <v>337</v>
      </c>
      <c r="B111" s="55" t="s">
        <v>132</v>
      </c>
      <c r="C111" s="55" t="s">
        <v>837</v>
      </c>
      <c r="D111" s="55" t="s">
        <v>338</v>
      </c>
      <c r="E111" s="55">
        <v>631904.47</v>
      </c>
      <c r="F111" s="55">
        <v>3674355.19</v>
      </c>
      <c r="G111" s="55">
        <v>-68.92</v>
      </c>
      <c r="H111" s="55">
        <v>4.5999999999999996</v>
      </c>
      <c r="I111" s="55">
        <v>533</v>
      </c>
      <c r="J111" s="55">
        <v>18</v>
      </c>
      <c r="K111" s="55">
        <v>0.13</v>
      </c>
    </row>
    <row r="112" spans="1:11" x14ac:dyDescent="0.25">
      <c r="A112" s="55" t="s">
        <v>339</v>
      </c>
      <c r="B112" s="55" t="s">
        <v>132</v>
      </c>
      <c r="C112" s="55" t="s">
        <v>837</v>
      </c>
      <c r="D112" s="55" t="s">
        <v>340</v>
      </c>
      <c r="E112" s="55">
        <v>631904.47</v>
      </c>
      <c r="F112" s="55">
        <v>3674330.19</v>
      </c>
      <c r="G112" s="55">
        <v>-68.75</v>
      </c>
      <c r="H112" s="55">
        <v>4.5999999999999996</v>
      </c>
      <c r="I112" s="55">
        <v>533</v>
      </c>
      <c r="J112" s="55">
        <v>18</v>
      </c>
      <c r="K112" s="55">
        <v>0.13</v>
      </c>
    </row>
    <row r="113" spans="1:11" x14ac:dyDescent="0.25">
      <c r="A113" s="55" t="s">
        <v>341</v>
      </c>
      <c r="B113" s="55" t="s">
        <v>132</v>
      </c>
      <c r="C113" s="55" t="s">
        <v>837</v>
      </c>
      <c r="D113" s="55" t="s">
        <v>342</v>
      </c>
      <c r="E113" s="55">
        <v>631904.47</v>
      </c>
      <c r="F113" s="55">
        <v>3674305.19</v>
      </c>
      <c r="G113" s="55">
        <v>-68.66</v>
      </c>
      <c r="H113" s="55">
        <v>4.5999999999999996</v>
      </c>
      <c r="I113" s="55">
        <v>533</v>
      </c>
      <c r="J113" s="55">
        <v>18</v>
      </c>
      <c r="K113" s="55">
        <v>0.13</v>
      </c>
    </row>
    <row r="114" spans="1:11" x14ac:dyDescent="0.25">
      <c r="A114" s="55" t="s">
        <v>343</v>
      </c>
      <c r="B114" s="55" t="s">
        <v>132</v>
      </c>
      <c r="C114" s="55" t="s">
        <v>837</v>
      </c>
      <c r="D114" s="55" t="s">
        <v>344</v>
      </c>
      <c r="E114" s="55">
        <v>631929.47</v>
      </c>
      <c r="F114" s="55">
        <v>3674655.19</v>
      </c>
      <c r="G114" s="55">
        <v>-69.31</v>
      </c>
      <c r="H114" s="55">
        <v>4.5999999999999996</v>
      </c>
      <c r="I114" s="55">
        <v>533</v>
      </c>
      <c r="J114" s="55">
        <v>18</v>
      </c>
      <c r="K114" s="55">
        <v>0.13</v>
      </c>
    </row>
    <row r="115" spans="1:11" x14ac:dyDescent="0.25">
      <c r="A115" s="55" t="s">
        <v>345</v>
      </c>
      <c r="B115" s="55" t="s">
        <v>132</v>
      </c>
      <c r="C115" s="55" t="s">
        <v>837</v>
      </c>
      <c r="D115" s="55" t="s">
        <v>346</v>
      </c>
      <c r="E115" s="55">
        <v>631929.47</v>
      </c>
      <c r="F115" s="55">
        <v>3674630.19</v>
      </c>
      <c r="G115" s="55">
        <v>-69.28</v>
      </c>
      <c r="H115" s="55">
        <v>4.5999999999999996</v>
      </c>
      <c r="I115" s="55">
        <v>533</v>
      </c>
      <c r="J115" s="55">
        <v>18</v>
      </c>
      <c r="K115" s="55">
        <v>0.13</v>
      </c>
    </row>
    <row r="116" spans="1:11" x14ac:dyDescent="0.25">
      <c r="A116" s="55" t="s">
        <v>347</v>
      </c>
      <c r="B116" s="55" t="s">
        <v>132</v>
      </c>
      <c r="C116" s="55" t="s">
        <v>837</v>
      </c>
      <c r="D116" s="55" t="s">
        <v>348</v>
      </c>
      <c r="E116" s="55">
        <v>631929.47</v>
      </c>
      <c r="F116" s="55">
        <v>3674605.19</v>
      </c>
      <c r="G116" s="55">
        <v>-69.239999999999995</v>
      </c>
      <c r="H116" s="55">
        <v>4.5999999999999996</v>
      </c>
      <c r="I116" s="55">
        <v>533</v>
      </c>
      <c r="J116" s="55">
        <v>18</v>
      </c>
      <c r="K116" s="55">
        <v>0.13</v>
      </c>
    </row>
    <row r="117" spans="1:11" x14ac:dyDescent="0.25">
      <c r="A117" s="55" t="s">
        <v>349</v>
      </c>
      <c r="B117" s="55" t="s">
        <v>132</v>
      </c>
      <c r="C117" s="55" t="s">
        <v>837</v>
      </c>
      <c r="D117" s="55" t="s">
        <v>350</v>
      </c>
      <c r="E117" s="55">
        <v>631929.47</v>
      </c>
      <c r="F117" s="55">
        <v>3674580.19</v>
      </c>
      <c r="G117" s="55">
        <v>-68.63</v>
      </c>
      <c r="H117" s="55">
        <v>4.5999999999999996</v>
      </c>
      <c r="I117" s="55">
        <v>533</v>
      </c>
      <c r="J117" s="55">
        <v>18</v>
      </c>
      <c r="K117" s="55">
        <v>0.13</v>
      </c>
    </row>
    <row r="118" spans="1:11" x14ac:dyDescent="0.25">
      <c r="A118" s="55" t="s">
        <v>351</v>
      </c>
      <c r="B118" s="55" t="s">
        <v>132</v>
      </c>
      <c r="C118" s="55" t="s">
        <v>837</v>
      </c>
      <c r="D118" s="55" t="s">
        <v>352</v>
      </c>
      <c r="E118" s="55">
        <v>631929.47</v>
      </c>
      <c r="F118" s="55">
        <v>3674555.19</v>
      </c>
      <c r="G118" s="55">
        <v>-69.12</v>
      </c>
      <c r="H118" s="55">
        <v>4.5999999999999996</v>
      </c>
      <c r="I118" s="55">
        <v>533</v>
      </c>
      <c r="J118" s="55">
        <v>18</v>
      </c>
      <c r="K118" s="55">
        <v>0.13</v>
      </c>
    </row>
    <row r="119" spans="1:11" x14ac:dyDescent="0.25">
      <c r="A119" s="55" t="s">
        <v>353</v>
      </c>
      <c r="B119" s="55" t="s">
        <v>132</v>
      </c>
      <c r="C119" s="55" t="s">
        <v>837</v>
      </c>
      <c r="D119" s="55" t="s">
        <v>354</v>
      </c>
      <c r="E119" s="55">
        <v>631929.47</v>
      </c>
      <c r="F119" s="55">
        <v>3674530.19</v>
      </c>
      <c r="G119" s="55">
        <v>-69.150000000000006</v>
      </c>
      <c r="H119" s="55">
        <v>4.5999999999999996</v>
      </c>
      <c r="I119" s="55">
        <v>533</v>
      </c>
      <c r="J119" s="55">
        <v>18</v>
      </c>
      <c r="K119" s="55">
        <v>0.13</v>
      </c>
    </row>
    <row r="120" spans="1:11" x14ac:dyDescent="0.25">
      <c r="A120" s="55" t="s">
        <v>355</v>
      </c>
      <c r="B120" s="55" t="s">
        <v>132</v>
      </c>
      <c r="C120" s="55" t="s">
        <v>837</v>
      </c>
      <c r="D120" s="55" t="s">
        <v>356</v>
      </c>
      <c r="E120" s="55">
        <v>631929.47</v>
      </c>
      <c r="F120" s="55">
        <v>3674505.19</v>
      </c>
      <c r="G120" s="55">
        <v>-69.13</v>
      </c>
      <c r="H120" s="55">
        <v>4.5999999999999996</v>
      </c>
      <c r="I120" s="55">
        <v>533</v>
      </c>
      <c r="J120" s="55">
        <v>18</v>
      </c>
      <c r="K120" s="55">
        <v>0.13</v>
      </c>
    </row>
    <row r="121" spans="1:11" x14ac:dyDescent="0.25">
      <c r="A121" s="55" t="s">
        <v>357</v>
      </c>
      <c r="B121" s="55" t="s">
        <v>132</v>
      </c>
      <c r="C121" s="55" t="s">
        <v>837</v>
      </c>
      <c r="D121" s="55" t="s">
        <v>358</v>
      </c>
      <c r="E121" s="55">
        <v>631929.47</v>
      </c>
      <c r="F121" s="55">
        <v>3674480.19</v>
      </c>
      <c r="G121" s="55">
        <v>-69.09</v>
      </c>
      <c r="H121" s="55">
        <v>4.5999999999999996</v>
      </c>
      <c r="I121" s="55">
        <v>533</v>
      </c>
      <c r="J121" s="55">
        <v>18</v>
      </c>
      <c r="K121" s="55">
        <v>0.13</v>
      </c>
    </row>
    <row r="122" spans="1:11" x14ac:dyDescent="0.25">
      <c r="A122" s="55" t="s">
        <v>359</v>
      </c>
      <c r="B122" s="55" t="s">
        <v>132</v>
      </c>
      <c r="C122" s="55" t="s">
        <v>837</v>
      </c>
      <c r="D122" s="55" t="s">
        <v>360</v>
      </c>
      <c r="E122" s="55">
        <v>631929.47</v>
      </c>
      <c r="F122" s="55">
        <v>3674455.19</v>
      </c>
      <c r="G122" s="55">
        <v>-69.06</v>
      </c>
      <c r="H122" s="55">
        <v>4.5999999999999996</v>
      </c>
      <c r="I122" s="55">
        <v>533</v>
      </c>
      <c r="J122" s="55">
        <v>18</v>
      </c>
      <c r="K122" s="55">
        <v>0.13</v>
      </c>
    </row>
    <row r="123" spans="1:11" x14ac:dyDescent="0.25">
      <c r="A123" s="55" t="s">
        <v>361</v>
      </c>
      <c r="B123" s="55" t="s">
        <v>132</v>
      </c>
      <c r="C123" s="55" t="s">
        <v>837</v>
      </c>
      <c r="D123" s="55" t="s">
        <v>362</v>
      </c>
      <c r="E123" s="55">
        <v>631929.47</v>
      </c>
      <c r="F123" s="55">
        <v>3674430.19</v>
      </c>
      <c r="G123" s="55">
        <v>-68.989999999999995</v>
      </c>
      <c r="H123" s="55">
        <v>4.5999999999999996</v>
      </c>
      <c r="I123" s="55">
        <v>533</v>
      </c>
      <c r="J123" s="55">
        <v>18</v>
      </c>
      <c r="K123" s="55">
        <v>0.13</v>
      </c>
    </row>
    <row r="124" spans="1:11" x14ac:dyDescent="0.25">
      <c r="A124" s="55" t="s">
        <v>363</v>
      </c>
      <c r="B124" s="55" t="s">
        <v>132</v>
      </c>
      <c r="C124" s="55" t="s">
        <v>837</v>
      </c>
      <c r="D124" s="55" t="s">
        <v>364</v>
      </c>
      <c r="E124" s="55">
        <v>631929.47</v>
      </c>
      <c r="F124" s="55">
        <v>3674405.19</v>
      </c>
      <c r="G124" s="55">
        <v>-68.989999999999995</v>
      </c>
      <c r="H124" s="55">
        <v>4.5999999999999996</v>
      </c>
      <c r="I124" s="55">
        <v>533</v>
      </c>
      <c r="J124" s="55">
        <v>18</v>
      </c>
      <c r="K124" s="55">
        <v>0.13</v>
      </c>
    </row>
    <row r="125" spans="1:11" x14ac:dyDescent="0.25">
      <c r="A125" s="55" t="s">
        <v>365</v>
      </c>
      <c r="B125" s="55" t="s">
        <v>132</v>
      </c>
      <c r="C125" s="55" t="s">
        <v>837</v>
      </c>
      <c r="D125" s="55" t="s">
        <v>366</v>
      </c>
      <c r="E125" s="55">
        <v>631929.47</v>
      </c>
      <c r="F125" s="55">
        <v>3674380.19</v>
      </c>
      <c r="G125" s="55">
        <v>-68.959999999999994</v>
      </c>
      <c r="H125" s="55">
        <v>4.5999999999999996</v>
      </c>
      <c r="I125" s="55">
        <v>533</v>
      </c>
      <c r="J125" s="55">
        <v>18</v>
      </c>
      <c r="K125" s="55">
        <v>0.13</v>
      </c>
    </row>
    <row r="126" spans="1:11" x14ac:dyDescent="0.25">
      <c r="A126" s="55" t="s">
        <v>367</v>
      </c>
      <c r="B126" s="55" t="s">
        <v>132</v>
      </c>
      <c r="C126" s="55" t="s">
        <v>837</v>
      </c>
      <c r="D126" s="55" t="s">
        <v>368</v>
      </c>
      <c r="E126" s="55">
        <v>631929.47</v>
      </c>
      <c r="F126" s="55">
        <v>3674355.19</v>
      </c>
      <c r="G126" s="55">
        <v>-68.91</v>
      </c>
      <c r="H126" s="55">
        <v>4.5999999999999996</v>
      </c>
      <c r="I126" s="55">
        <v>533</v>
      </c>
      <c r="J126" s="55">
        <v>18</v>
      </c>
      <c r="K126" s="55">
        <v>0.13</v>
      </c>
    </row>
    <row r="127" spans="1:11" x14ac:dyDescent="0.25">
      <c r="A127" s="55" t="s">
        <v>369</v>
      </c>
      <c r="B127" s="55" t="s">
        <v>132</v>
      </c>
      <c r="C127" s="55" t="s">
        <v>837</v>
      </c>
      <c r="D127" s="55" t="s">
        <v>370</v>
      </c>
      <c r="E127" s="55">
        <v>631929.47</v>
      </c>
      <c r="F127" s="55">
        <v>3674330.19</v>
      </c>
      <c r="G127" s="55">
        <v>-68.77</v>
      </c>
      <c r="H127" s="55">
        <v>4.5999999999999996</v>
      </c>
      <c r="I127" s="55">
        <v>533</v>
      </c>
      <c r="J127" s="55">
        <v>18</v>
      </c>
      <c r="K127" s="55">
        <v>0.13</v>
      </c>
    </row>
    <row r="128" spans="1:11" x14ac:dyDescent="0.25">
      <c r="A128" s="55" t="s">
        <v>371</v>
      </c>
      <c r="B128" s="55" t="s">
        <v>132</v>
      </c>
      <c r="C128" s="55" t="s">
        <v>837</v>
      </c>
      <c r="D128" s="55" t="s">
        <v>372</v>
      </c>
      <c r="E128" s="55">
        <v>631929.47</v>
      </c>
      <c r="F128" s="55">
        <v>3674305.19</v>
      </c>
      <c r="G128" s="55">
        <v>-68.66</v>
      </c>
      <c r="H128" s="55">
        <v>4.5999999999999996</v>
      </c>
      <c r="I128" s="55">
        <v>533</v>
      </c>
      <c r="J128" s="55">
        <v>18</v>
      </c>
      <c r="K128" s="55">
        <v>0.13</v>
      </c>
    </row>
    <row r="129" spans="1:11" x14ac:dyDescent="0.25">
      <c r="A129" s="55" t="s">
        <v>373</v>
      </c>
      <c r="B129" s="55" t="s">
        <v>132</v>
      </c>
      <c r="C129" s="55" t="s">
        <v>837</v>
      </c>
      <c r="D129" s="55" t="s">
        <v>374</v>
      </c>
      <c r="E129" s="55">
        <v>631954.47</v>
      </c>
      <c r="F129" s="55">
        <v>3674655.19</v>
      </c>
      <c r="G129" s="55">
        <v>-69.19</v>
      </c>
      <c r="H129" s="55">
        <v>4.5999999999999996</v>
      </c>
      <c r="I129" s="55">
        <v>533</v>
      </c>
      <c r="J129" s="55">
        <v>18</v>
      </c>
      <c r="K129" s="55">
        <v>0.13</v>
      </c>
    </row>
    <row r="130" spans="1:11" x14ac:dyDescent="0.25">
      <c r="A130" s="55" t="s">
        <v>375</v>
      </c>
      <c r="B130" s="55" t="s">
        <v>132</v>
      </c>
      <c r="C130" s="55" t="s">
        <v>837</v>
      </c>
      <c r="D130" s="55" t="s">
        <v>376</v>
      </c>
      <c r="E130" s="55">
        <v>631954.47</v>
      </c>
      <c r="F130" s="55">
        <v>3674630.19</v>
      </c>
      <c r="G130" s="55">
        <v>-69.16</v>
      </c>
      <c r="H130" s="55">
        <v>4.5999999999999996</v>
      </c>
      <c r="I130" s="55">
        <v>533</v>
      </c>
      <c r="J130" s="55">
        <v>18</v>
      </c>
      <c r="K130" s="55">
        <v>0.13</v>
      </c>
    </row>
    <row r="131" spans="1:11" x14ac:dyDescent="0.25">
      <c r="A131" s="55" t="s">
        <v>377</v>
      </c>
      <c r="B131" s="55" t="s">
        <v>132</v>
      </c>
      <c r="C131" s="55" t="s">
        <v>837</v>
      </c>
      <c r="D131" s="55" t="s">
        <v>378</v>
      </c>
      <c r="E131" s="55">
        <v>631954.47</v>
      </c>
      <c r="F131" s="55">
        <v>3674605.19</v>
      </c>
      <c r="G131" s="55">
        <v>-69.11</v>
      </c>
      <c r="H131" s="55">
        <v>4.5999999999999996</v>
      </c>
      <c r="I131" s="55">
        <v>533</v>
      </c>
      <c r="J131" s="55">
        <v>18</v>
      </c>
      <c r="K131" s="55">
        <v>0.13</v>
      </c>
    </row>
    <row r="132" spans="1:11" x14ac:dyDescent="0.25">
      <c r="A132" s="55" t="s">
        <v>379</v>
      </c>
      <c r="B132" s="55" t="s">
        <v>132</v>
      </c>
      <c r="C132" s="55" t="s">
        <v>837</v>
      </c>
      <c r="D132" s="55" t="s">
        <v>380</v>
      </c>
      <c r="E132" s="55">
        <v>631954.47</v>
      </c>
      <c r="F132" s="55">
        <v>3674580.19</v>
      </c>
      <c r="G132" s="55">
        <v>-68.569999999999993</v>
      </c>
      <c r="H132" s="55">
        <v>4.5999999999999996</v>
      </c>
      <c r="I132" s="55">
        <v>533</v>
      </c>
      <c r="J132" s="55">
        <v>18</v>
      </c>
      <c r="K132" s="55">
        <v>0.13</v>
      </c>
    </row>
    <row r="133" spans="1:11" x14ac:dyDescent="0.25">
      <c r="A133" s="55" t="s">
        <v>381</v>
      </c>
      <c r="B133" s="55" t="s">
        <v>132</v>
      </c>
      <c r="C133" s="55" t="s">
        <v>837</v>
      </c>
      <c r="D133" s="55" t="s">
        <v>382</v>
      </c>
      <c r="E133" s="55">
        <v>631954.47</v>
      </c>
      <c r="F133" s="55">
        <v>3674555.19</v>
      </c>
      <c r="G133" s="55">
        <v>-69.09</v>
      </c>
      <c r="H133" s="55">
        <v>4.5999999999999996</v>
      </c>
      <c r="I133" s="55">
        <v>533</v>
      </c>
      <c r="J133" s="55">
        <v>18</v>
      </c>
      <c r="K133" s="55">
        <v>0.13</v>
      </c>
    </row>
    <row r="134" spans="1:11" x14ac:dyDescent="0.25">
      <c r="A134" s="55" t="s">
        <v>383</v>
      </c>
      <c r="B134" s="55" t="s">
        <v>132</v>
      </c>
      <c r="C134" s="55" t="s">
        <v>837</v>
      </c>
      <c r="D134" s="55" t="s">
        <v>384</v>
      </c>
      <c r="E134" s="55">
        <v>631954.47</v>
      </c>
      <c r="F134" s="55">
        <v>3674530.19</v>
      </c>
      <c r="G134" s="55">
        <v>-69.12</v>
      </c>
      <c r="H134" s="55">
        <v>4.5999999999999996</v>
      </c>
      <c r="I134" s="55">
        <v>533</v>
      </c>
      <c r="J134" s="55">
        <v>18</v>
      </c>
      <c r="K134" s="55">
        <v>0.13</v>
      </c>
    </row>
    <row r="135" spans="1:11" x14ac:dyDescent="0.25">
      <c r="A135" s="55" t="s">
        <v>385</v>
      </c>
      <c r="B135" s="55" t="s">
        <v>132</v>
      </c>
      <c r="C135" s="55" t="s">
        <v>837</v>
      </c>
      <c r="D135" s="55" t="s">
        <v>386</v>
      </c>
      <c r="E135" s="55">
        <v>631954.47</v>
      </c>
      <c r="F135" s="55">
        <v>3674505.19</v>
      </c>
      <c r="G135" s="55">
        <v>-69.13</v>
      </c>
      <c r="H135" s="55">
        <v>4.5999999999999996</v>
      </c>
      <c r="I135" s="55">
        <v>533</v>
      </c>
      <c r="J135" s="55">
        <v>18</v>
      </c>
      <c r="K135" s="55">
        <v>0.13</v>
      </c>
    </row>
    <row r="136" spans="1:11" x14ac:dyDescent="0.25">
      <c r="A136" s="55" t="s">
        <v>387</v>
      </c>
      <c r="B136" s="55" t="s">
        <v>132</v>
      </c>
      <c r="C136" s="55" t="s">
        <v>837</v>
      </c>
      <c r="D136" s="55" t="s">
        <v>388</v>
      </c>
      <c r="E136" s="55">
        <v>631954.47</v>
      </c>
      <c r="F136" s="55">
        <v>3674480.19</v>
      </c>
      <c r="G136" s="55">
        <v>-69.099999999999994</v>
      </c>
      <c r="H136" s="55">
        <v>4.5999999999999996</v>
      </c>
      <c r="I136" s="55">
        <v>533</v>
      </c>
      <c r="J136" s="55">
        <v>18</v>
      </c>
      <c r="K136" s="55">
        <v>0.13</v>
      </c>
    </row>
    <row r="137" spans="1:11" x14ac:dyDescent="0.25">
      <c r="A137" s="55" t="s">
        <v>389</v>
      </c>
      <c r="B137" s="55" t="s">
        <v>132</v>
      </c>
      <c r="C137" s="55" t="s">
        <v>837</v>
      </c>
      <c r="D137" s="55" t="s">
        <v>390</v>
      </c>
      <c r="E137" s="55">
        <v>631954.47</v>
      </c>
      <c r="F137" s="55">
        <v>3674455.19</v>
      </c>
      <c r="G137" s="55">
        <v>-69.06</v>
      </c>
      <c r="H137" s="55">
        <v>4.5999999999999996</v>
      </c>
      <c r="I137" s="55">
        <v>533</v>
      </c>
      <c r="J137" s="55">
        <v>18</v>
      </c>
      <c r="K137" s="55">
        <v>0.13</v>
      </c>
    </row>
    <row r="138" spans="1:11" x14ac:dyDescent="0.25">
      <c r="A138" s="55" t="s">
        <v>391</v>
      </c>
      <c r="B138" s="55" t="s">
        <v>132</v>
      </c>
      <c r="C138" s="55" t="s">
        <v>837</v>
      </c>
      <c r="D138" s="55" t="s">
        <v>392</v>
      </c>
      <c r="E138" s="55">
        <v>631954.47</v>
      </c>
      <c r="F138" s="55">
        <v>3674430.19</v>
      </c>
      <c r="G138" s="55">
        <v>-69</v>
      </c>
      <c r="H138" s="55">
        <v>4.5999999999999996</v>
      </c>
      <c r="I138" s="55">
        <v>533</v>
      </c>
      <c r="J138" s="55">
        <v>18</v>
      </c>
      <c r="K138" s="55">
        <v>0.13</v>
      </c>
    </row>
    <row r="139" spans="1:11" x14ac:dyDescent="0.25">
      <c r="A139" s="55" t="s">
        <v>393</v>
      </c>
      <c r="B139" s="55" t="s">
        <v>132</v>
      </c>
      <c r="C139" s="55" t="s">
        <v>837</v>
      </c>
      <c r="D139" s="55" t="s">
        <v>394</v>
      </c>
      <c r="E139" s="55">
        <v>631954.47</v>
      </c>
      <c r="F139" s="55">
        <v>3674405.19</v>
      </c>
      <c r="G139" s="55">
        <v>-69</v>
      </c>
      <c r="H139" s="55">
        <v>4.5999999999999996</v>
      </c>
      <c r="I139" s="55">
        <v>533</v>
      </c>
      <c r="J139" s="55">
        <v>18</v>
      </c>
      <c r="K139" s="55">
        <v>0.13</v>
      </c>
    </row>
    <row r="140" spans="1:11" x14ac:dyDescent="0.25">
      <c r="A140" s="55" t="s">
        <v>395</v>
      </c>
      <c r="B140" s="55" t="s">
        <v>132</v>
      </c>
      <c r="C140" s="55" t="s">
        <v>837</v>
      </c>
      <c r="D140" s="55" t="s">
        <v>396</v>
      </c>
      <c r="E140" s="55">
        <v>631954.47</v>
      </c>
      <c r="F140" s="55">
        <v>3674380.19</v>
      </c>
      <c r="G140" s="55">
        <v>-68.92</v>
      </c>
      <c r="H140" s="55">
        <v>4.5999999999999996</v>
      </c>
      <c r="I140" s="55">
        <v>533</v>
      </c>
      <c r="J140" s="55">
        <v>18</v>
      </c>
      <c r="K140" s="55">
        <v>0.13</v>
      </c>
    </row>
    <row r="141" spans="1:11" x14ac:dyDescent="0.25">
      <c r="A141" s="55" t="s">
        <v>397</v>
      </c>
      <c r="B141" s="55" t="s">
        <v>132</v>
      </c>
      <c r="C141" s="55" t="s">
        <v>837</v>
      </c>
      <c r="D141" s="55" t="s">
        <v>398</v>
      </c>
      <c r="E141" s="55">
        <v>631954.47</v>
      </c>
      <c r="F141" s="55">
        <v>3674355.19</v>
      </c>
      <c r="G141" s="55">
        <v>-67.87</v>
      </c>
      <c r="H141" s="55">
        <v>4.5999999999999996</v>
      </c>
      <c r="I141" s="55">
        <v>533</v>
      </c>
      <c r="J141" s="55">
        <v>18</v>
      </c>
      <c r="K141" s="55">
        <v>0.13</v>
      </c>
    </row>
    <row r="142" spans="1:11" x14ac:dyDescent="0.25">
      <c r="A142" s="55" t="s">
        <v>399</v>
      </c>
      <c r="B142" s="55" t="s">
        <v>132</v>
      </c>
      <c r="C142" s="55" t="s">
        <v>837</v>
      </c>
      <c r="D142" s="55" t="s">
        <v>400</v>
      </c>
      <c r="E142" s="55">
        <v>631954.47</v>
      </c>
      <c r="F142" s="55">
        <v>3674330.19</v>
      </c>
      <c r="G142" s="55">
        <v>-68.319999999999993</v>
      </c>
      <c r="H142" s="55">
        <v>4.5999999999999996</v>
      </c>
      <c r="I142" s="55">
        <v>533</v>
      </c>
      <c r="J142" s="55">
        <v>18</v>
      </c>
      <c r="K142" s="55">
        <v>0.13</v>
      </c>
    </row>
    <row r="143" spans="1:11" x14ac:dyDescent="0.25">
      <c r="A143" s="55" t="s">
        <v>401</v>
      </c>
      <c r="B143" s="55" t="s">
        <v>132</v>
      </c>
      <c r="C143" s="55" t="s">
        <v>837</v>
      </c>
      <c r="D143" s="55" t="s">
        <v>402</v>
      </c>
      <c r="E143" s="55">
        <v>631954.47</v>
      </c>
      <c r="F143" s="55">
        <v>3674305.19</v>
      </c>
      <c r="G143" s="55">
        <v>-68.47</v>
      </c>
      <c r="H143" s="55">
        <v>4.5999999999999996</v>
      </c>
      <c r="I143" s="55">
        <v>533</v>
      </c>
      <c r="J143" s="55">
        <v>18</v>
      </c>
      <c r="K143" s="55">
        <v>0.13</v>
      </c>
    </row>
    <row r="144" spans="1:11" x14ac:dyDescent="0.25">
      <c r="A144" s="55" t="s">
        <v>403</v>
      </c>
      <c r="B144" s="55" t="s">
        <v>132</v>
      </c>
      <c r="C144" s="55" t="s">
        <v>837</v>
      </c>
      <c r="D144" s="55" t="s">
        <v>404</v>
      </c>
      <c r="E144" s="55">
        <v>631979.47</v>
      </c>
      <c r="F144" s="55">
        <v>3674655.19</v>
      </c>
      <c r="G144" s="55">
        <v>-68.959999999999994</v>
      </c>
      <c r="H144" s="55">
        <v>4.5999999999999996</v>
      </c>
      <c r="I144" s="55">
        <v>533</v>
      </c>
      <c r="J144" s="55">
        <v>18</v>
      </c>
      <c r="K144" s="55">
        <v>0.13</v>
      </c>
    </row>
    <row r="145" spans="1:11" x14ac:dyDescent="0.25">
      <c r="A145" s="55" t="s">
        <v>405</v>
      </c>
      <c r="B145" s="55" t="s">
        <v>132</v>
      </c>
      <c r="C145" s="55" t="s">
        <v>837</v>
      </c>
      <c r="D145" s="55" t="s">
        <v>406</v>
      </c>
      <c r="E145" s="55">
        <v>631979.47</v>
      </c>
      <c r="F145" s="55">
        <v>3674630.19</v>
      </c>
      <c r="G145" s="55">
        <v>-68.98</v>
      </c>
      <c r="H145" s="55">
        <v>4.5999999999999996</v>
      </c>
      <c r="I145" s="55">
        <v>533</v>
      </c>
      <c r="J145" s="55">
        <v>18</v>
      </c>
      <c r="K145" s="55">
        <v>0.13</v>
      </c>
    </row>
    <row r="146" spans="1:11" x14ac:dyDescent="0.25">
      <c r="A146" s="55" t="s">
        <v>407</v>
      </c>
      <c r="B146" s="55" t="s">
        <v>132</v>
      </c>
      <c r="C146" s="55" t="s">
        <v>837</v>
      </c>
      <c r="D146" s="55" t="s">
        <v>408</v>
      </c>
      <c r="E146" s="55">
        <v>631979.47</v>
      </c>
      <c r="F146" s="55">
        <v>3674605.19</v>
      </c>
      <c r="G146" s="55">
        <v>-68.959999999999994</v>
      </c>
      <c r="H146" s="55">
        <v>4.5999999999999996</v>
      </c>
      <c r="I146" s="55">
        <v>533</v>
      </c>
      <c r="J146" s="55">
        <v>18</v>
      </c>
      <c r="K146" s="55">
        <v>0.13</v>
      </c>
    </row>
    <row r="147" spans="1:11" x14ac:dyDescent="0.25">
      <c r="A147" s="55" t="s">
        <v>409</v>
      </c>
      <c r="B147" s="55" t="s">
        <v>132</v>
      </c>
      <c r="C147" s="55" t="s">
        <v>837</v>
      </c>
      <c r="D147" s="55" t="s">
        <v>410</v>
      </c>
      <c r="E147" s="55">
        <v>631979.47</v>
      </c>
      <c r="F147" s="55">
        <v>3674580.19</v>
      </c>
      <c r="G147" s="55">
        <v>-68.959999999999994</v>
      </c>
      <c r="H147" s="55">
        <v>4.5999999999999996</v>
      </c>
      <c r="I147" s="55">
        <v>533</v>
      </c>
      <c r="J147" s="55">
        <v>18</v>
      </c>
      <c r="K147" s="55">
        <v>0.13</v>
      </c>
    </row>
    <row r="148" spans="1:11" x14ac:dyDescent="0.25">
      <c r="A148" s="55" t="s">
        <v>411</v>
      </c>
      <c r="B148" s="55" t="s">
        <v>132</v>
      </c>
      <c r="C148" s="55" t="s">
        <v>837</v>
      </c>
      <c r="D148" s="55" t="s">
        <v>412</v>
      </c>
      <c r="E148" s="55">
        <v>631979.47</v>
      </c>
      <c r="F148" s="55">
        <v>3674555.19</v>
      </c>
      <c r="G148" s="55">
        <v>-68.930000000000007</v>
      </c>
      <c r="H148" s="55">
        <v>4.5999999999999996</v>
      </c>
      <c r="I148" s="55">
        <v>533</v>
      </c>
      <c r="J148" s="55">
        <v>18</v>
      </c>
      <c r="K148" s="55">
        <v>0.13</v>
      </c>
    </row>
    <row r="149" spans="1:11" x14ac:dyDescent="0.25">
      <c r="A149" s="55" t="s">
        <v>413</v>
      </c>
      <c r="B149" s="55" t="s">
        <v>132</v>
      </c>
      <c r="C149" s="55" t="s">
        <v>837</v>
      </c>
      <c r="D149" s="55" t="s">
        <v>414</v>
      </c>
      <c r="E149" s="55">
        <v>631979.47</v>
      </c>
      <c r="F149" s="55">
        <v>3674530.19</v>
      </c>
      <c r="G149" s="55">
        <v>-68.930000000000007</v>
      </c>
      <c r="H149" s="55">
        <v>4.5999999999999996</v>
      </c>
      <c r="I149" s="55">
        <v>533</v>
      </c>
      <c r="J149" s="55">
        <v>18</v>
      </c>
      <c r="K149" s="55">
        <v>0.13</v>
      </c>
    </row>
    <row r="150" spans="1:11" x14ac:dyDescent="0.25">
      <c r="A150" s="55" t="s">
        <v>415</v>
      </c>
      <c r="B150" s="55" t="s">
        <v>132</v>
      </c>
      <c r="C150" s="55" t="s">
        <v>837</v>
      </c>
      <c r="D150" s="55" t="s">
        <v>416</v>
      </c>
      <c r="E150" s="55">
        <v>631979.47</v>
      </c>
      <c r="F150" s="55">
        <v>3674505.19</v>
      </c>
      <c r="G150" s="55">
        <v>-68.95</v>
      </c>
      <c r="H150" s="55">
        <v>4.5999999999999996</v>
      </c>
      <c r="I150" s="55">
        <v>533</v>
      </c>
      <c r="J150" s="55">
        <v>18</v>
      </c>
      <c r="K150" s="55">
        <v>0.13</v>
      </c>
    </row>
    <row r="151" spans="1:11" x14ac:dyDescent="0.25">
      <c r="A151" s="55" t="s">
        <v>417</v>
      </c>
      <c r="B151" s="55" t="s">
        <v>132</v>
      </c>
      <c r="C151" s="55" t="s">
        <v>837</v>
      </c>
      <c r="D151" s="55" t="s">
        <v>418</v>
      </c>
      <c r="E151" s="55">
        <v>631979.47</v>
      </c>
      <c r="F151" s="55">
        <v>3674480.19</v>
      </c>
      <c r="G151" s="55">
        <v>-68.03</v>
      </c>
      <c r="H151" s="55">
        <v>4.5999999999999996</v>
      </c>
      <c r="I151" s="55">
        <v>533</v>
      </c>
      <c r="J151" s="55">
        <v>18</v>
      </c>
      <c r="K151" s="55">
        <v>0.13</v>
      </c>
    </row>
    <row r="152" spans="1:11" x14ac:dyDescent="0.25">
      <c r="A152" s="55" t="s">
        <v>419</v>
      </c>
      <c r="B152" s="55" t="s">
        <v>132</v>
      </c>
      <c r="C152" s="55" t="s">
        <v>837</v>
      </c>
      <c r="D152" s="55" t="s">
        <v>420</v>
      </c>
      <c r="E152" s="55">
        <v>631979.47</v>
      </c>
      <c r="F152" s="55">
        <v>3674455.19</v>
      </c>
      <c r="G152" s="55">
        <v>-68.77</v>
      </c>
      <c r="H152" s="55">
        <v>4.5999999999999996</v>
      </c>
      <c r="I152" s="55">
        <v>533</v>
      </c>
      <c r="J152" s="55">
        <v>18</v>
      </c>
      <c r="K152" s="55">
        <v>0.13</v>
      </c>
    </row>
    <row r="153" spans="1:11" x14ac:dyDescent="0.25">
      <c r="A153" s="55" t="s">
        <v>421</v>
      </c>
      <c r="B153" s="55" t="s">
        <v>132</v>
      </c>
      <c r="C153" s="55" t="s">
        <v>837</v>
      </c>
      <c r="D153" s="55" t="s">
        <v>422</v>
      </c>
      <c r="E153" s="55">
        <v>631979.47</v>
      </c>
      <c r="F153" s="55">
        <v>3674430.19</v>
      </c>
      <c r="G153" s="55">
        <v>-68.760000000000005</v>
      </c>
      <c r="H153" s="55">
        <v>4.5999999999999996</v>
      </c>
      <c r="I153" s="55">
        <v>533</v>
      </c>
      <c r="J153" s="55">
        <v>18</v>
      </c>
      <c r="K153" s="55">
        <v>0.13</v>
      </c>
    </row>
    <row r="154" spans="1:11" x14ac:dyDescent="0.25">
      <c r="A154" s="55" t="s">
        <v>423</v>
      </c>
      <c r="B154" s="55" t="s">
        <v>132</v>
      </c>
      <c r="C154" s="55" t="s">
        <v>837</v>
      </c>
      <c r="D154" s="55" t="s">
        <v>424</v>
      </c>
      <c r="E154" s="55">
        <v>631979.47</v>
      </c>
      <c r="F154" s="55">
        <v>3674405.19</v>
      </c>
      <c r="G154" s="55">
        <v>-68.73</v>
      </c>
      <c r="H154" s="55">
        <v>4.5999999999999996</v>
      </c>
      <c r="I154" s="55">
        <v>533</v>
      </c>
      <c r="J154" s="55">
        <v>18</v>
      </c>
      <c r="K154" s="55">
        <v>0.13</v>
      </c>
    </row>
    <row r="155" spans="1:11" x14ac:dyDescent="0.25">
      <c r="A155" s="55" t="s">
        <v>425</v>
      </c>
      <c r="B155" s="55" t="s">
        <v>132</v>
      </c>
      <c r="C155" s="55" t="s">
        <v>837</v>
      </c>
      <c r="D155" s="55" t="s">
        <v>426</v>
      </c>
      <c r="E155" s="55">
        <v>631979.47</v>
      </c>
      <c r="F155" s="55">
        <v>3674380.19</v>
      </c>
      <c r="G155" s="55">
        <v>-68.709999999999994</v>
      </c>
      <c r="H155" s="55">
        <v>4.5999999999999996</v>
      </c>
      <c r="I155" s="55">
        <v>533</v>
      </c>
      <c r="J155" s="55">
        <v>18</v>
      </c>
      <c r="K155" s="55">
        <v>0.13</v>
      </c>
    </row>
    <row r="156" spans="1:11" x14ac:dyDescent="0.25">
      <c r="A156" s="55" t="s">
        <v>427</v>
      </c>
      <c r="B156" s="55" t="s">
        <v>132</v>
      </c>
      <c r="C156" s="55" t="s">
        <v>837</v>
      </c>
      <c r="D156" s="55" t="s">
        <v>428</v>
      </c>
      <c r="E156" s="55">
        <v>631979.47</v>
      </c>
      <c r="F156" s="55">
        <v>3674355.19</v>
      </c>
      <c r="G156" s="55">
        <v>-68.73</v>
      </c>
      <c r="H156" s="55">
        <v>4.5999999999999996</v>
      </c>
      <c r="I156" s="55">
        <v>533</v>
      </c>
      <c r="J156" s="55">
        <v>18</v>
      </c>
      <c r="K156" s="55">
        <v>0.13</v>
      </c>
    </row>
    <row r="157" spans="1:11" x14ac:dyDescent="0.25">
      <c r="A157" s="55" t="s">
        <v>429</v>
      </c>
      <c r="B157" s="55" t="s">
        <v>132</v>
      </c>
      <c r="C157" s="55" t="s">
        <v>837</v>
      </c>
      <c r="D157" s="55" t="s">
        <v>430</v>
      </c>
      <c r="E157" s="55">
        <v>631979.47</v>
      </c>
      <c r="F157" s="55">
        <v>3674330.19</v>
      </c>
      <c r="G157" s="55">
        <v>-68.709999999999994</v>
      </c>
      <c r="H157" s="55">
        <v>4.5999999999999996</v>
      </c>
      <c r="I157" s="55">
        <v>533</v>
      </c>
      <c r="J157" s="55">
        <v>18</v>
      </c>
      <c r="K157" s="55">
        <v>0.13</v>
      </c>
    </row>
    <row r="158" spans="1:11" x14ac:dyDescent="0.25">
      <c r="A158" s="55" t="s">
        <v>431</v>
      </c>
      <c r="B158" s="55" t="s">
        <v>132</v>
      </c>
      <c r="C158" s="55" t="s">
        <v>837</v>
      </c>
      <c r="D158" s="55" t="s">
        <v>432</v>
      </c>
      <c r="E158" s="55">
        <v>631979.47</v>
      </c>
      <c r="F158" s="55">
        <v>3674305.19</v>
      </c>
      <c r="G158" s="55">
        <v>-68.62</v>
      </c>
      <c r="H158" s="55">
        <v>4.5999999999999996</v>
      </c>
      <c r="I158" s="55">
        <v>533</v>
      </c>
      <c r="J158" s="55">
        <v>18</v>
      </c>
      <c r="K158" s="55">
        <v>0.13</v>
      </c>
    </row>
    <row r="159" spans="1:11" x14ac:dyDescent="0.25">
      <c r="A159" s="55" t="s">
        <v>433</v>
      </c>
      <c r="B159" s="55" t="s">
        <v>132</v>
      </c>
      <c r="C159" s="55" t="s">
        <v>837</v>
      </c>
      <c r="D159" s="55" t="s">
        <v>434</v>
      </c>
      <c r="E159" s="55">
        <v>632004.47</v>
      </c>
      <c r="F159" s="55">
        <v>3674655.19</v>
      </c>
      <c r="G159" s="55">
        <v>-69</v>
      </c>
      <c r="H159" s="55">
        <v>4.5999999999999996</v>
      </c>
      <c r="I159" s="55">
        <v>533</v>
      </c>
      <c r="J159" s="55">
        <v>18</v>
      </c>
      <c r="K159" s="55">
        <v>0.13</v>
      </c>
    </row>
    <row r="160" spans="1:11" x14ac:dyDescent="0.25">
      <c r="A160" s="55" t="s">
        <v>435</v>
      </c>
      <c r="B160" s="55" t="s">
        <v>132</v>
      </c>
      <c r="C160" s="55" t="s">
        <v>837</v>
      </c>
      <c r="D160" s="55" t="s">
        <v>436</v>
      </c>
      <c r="E160" s="55">
        <v>632004.47</v>
      </c>
      <c r="F160" s="55">
        <v>3674630.19</v>
      </c>
      <c r="G160" s="55">
        <v>-69.03</v>
      </c>
      <c r="H160" s="55">
        <v>4.5999999999999996</v>
      </c>
      <c r="I160" s="55">
        <v>533</v>
      </c>
      <c r="J160" s="55">
        <v>18</v>
      </c>
      <c r="K160" s="55">
        <v>0.13</v>
      </c>
    </row>
    <row r="161" spans="1:11" x14ac:dyDescent="0.25">
      <c r="A161" s="55" t="s">
        <v>437</v>
      </c>
      <c r="B161" s="55" t="s">
        <v>132</v>
      </c>
      <c r="C161" s="55" t="s">
        <v>837</v>
      </c>
      <c r="D161" s="55" t="s">
        <v>438</v>
      </c>
      <c r="E161" s="55">
        <v>632004.47</v>
      </c>
      <c r="F161" s="55">
        <v>3674605.19</v>
      </c>
      <c r="G161" s="55">
        <v>-69.03</v>
      </c>
      <c r="H161" s="55">
        <v>4.5999999999999996</v>
      </c>
      <c r="I161" s="55">
        <v>533</v>
      </c>
      <c r="J161" s="55">
        <v>18</v>
      </c>
      <c r="K161" s="55">
        <v>0.13</v>
      </c>
    </row>
    <row r="162" spans="1:11" x14ac:dyDescent="0.25">
      <c r="A162" s="55" t="s">
        <v>439</v>
      </c>
      <c r="B162" s="55" t="s">
        <v>132</v>
      </c>
      <c r="C162" s="55" t="s">
        <v>837</v>
      </c>
      <c r="D162" s="55" t="s">
        <v>440</v>
      </c>
      <c r="E162" s="55">
        <v>632004.47</v>
      </c>
      <c r="F162" s="55">
        <v>3674580.19</v>
      </c>
      <c r="G162" s="55">
        <v>-69.02</v>
      </c>
      <c r="H162" s="55">
        <v>4.5999999999999996</v>
      </c>
      <c r="I162" s="55">
        <v>533</v>
      </c>
      <c r="J162" s="55">
        <v>18</v>
      </c>
      <c r="K162" s="55">
        <v>0.13</v>
      </c>
    </row>
    <row r="163" spans="1:11" x14ac:dyDescent="0.25">
      <c r="A163" s="55" t="s">
        <v>441</v>
      </c>
      <c r="B163" s="55" t="s">
        <v>132</v>
      </c>
      <c r="C163" s="55" t="s">
        <v>837</v>
      </c>
      <c r="D163" s="55" t="s">
        <v>442</v>
      </c>
      <c r="E163" s="55">
        <v>632004.47</v>
      </c>
      <c r="F163" s="55">
        <v>3674555.19</v>
      </c>
      <c r="G163" s="55">
        <v>-69</v>
      </c>
      <c r="H163" s="55">
        <v>4.5999999999999996</v>
      </c>
      <c r="I163" s="55">
        <v>533</v>
      </c>
      <c r="J163" s="55">
        <v>18</v>
      </c>
      <c r="K163" s="55">
        <v>0.13</v>
      </c>
    </row>
    <row r="164" spans="1:11" x14ac:dyDescent="0.25">
      <c r="A164" s="55" t="s">
        <v>443</v>
      </c>
      <c r="B164" s="55" t="s">
        <v>132</v>
      </c>
      <c r="C164" s="55" t="s">
        <v>837</v>
      </c>
      <c r="D164" s="55" t="s">
        <v>444</v>
      </c>
      <c r="E164" s="55">
        <v>632004.47</v>
      </c>
      <c r="F164" s="55">
        <v>3674530.19</v>
      </c>
      <c r="G164" s="55">
        <v>-68.97</v>
      </c>
      <c r="H164" s="55">
        <v>4.5999999999999996</v>
      </c>
      <c r="I164" s="55">
        <v>533</v>
      </c>
      <c r="J164" s="55">
        <v>18</v>
      </c>
      <c r="K164" s="55">
        <v>0.13</v>
      </c>
    </row>
    <row r="165" spans="1:11" x14ac:dyDescent="0.25">
      <c r="A165" s="55" t="s">
        <v>445</v>
      </c>
      <c r="B165" s="55" t="s">
        <v>132</v>
      </c>
      <c r="C165" s="55" t="s">
        <v>837</v>
      </c>
      <c r="D165" s="55" t="s">
        <v>446</v>
      </c>
      <c r="E165" s="55">
        <v>632004.47</v>
      </c>
      <c r="F165" s="55">
        <v>3674505.19</v>
      </c>
      <c r="G165" s="55">
        <v>-68.92</v>
      </c>
      <c r="H165" s="55">
        <v>4.5999999999999996</v>
      </c>
      <c r="I165" s="55">
        <v>533</v>
      </c>
      <c r="J165" s="55">
        <v>18</v>
      </c>
      <c r="K165" s="55">
        <v>0.13</v>
      </c>
    </row>
    <row r="166" spans="1:11" x14ac:dyDescent="0.25">
      <c r="A166" s="55" t="s">
        <v>447</v>
      </c>
      <c r="B166" s="55" t="s">
        <v>132</v>
      </c>
      <c r="C166" s="55" t="s">
        <v>837</v>
      </c>
      <c r="D166" s="55" t="s">
        <v>448</v>
      </c>
      <c r="E166" s="55">
        <v>632004.47</v>
      </c>
      <c r="F166" s="55">
        <v>3674480.19</v>
      </c>
      <c r="G166" s="55">
        <v>-68.760000000000005</v>
      </c>
      <c r="H166" s="55">
        <v>4.5999999999999996</v>
      </c>
      <c r="I166" s="55">
        <v>533</v>
      </c>
      <c r="J166" s="55">
        <v>18</v>
      </c>
      <c r="K166" s="55">
        <v>0.13</v>
      </c>
    </row>
    <row r="167" spans="1:11" x14ac:dyDescent="0.25">
      <c r="A167" s="55" t="s">
        <v>449</v>
      </c>
      <c r="B167" s="55" t="s">
        <v>132</v>
      </c>
      <c r="C167" s="55" t="s">
        <v>837</v>
      </c>
      <c r="D167" s="55" t="s">
        <v>450</v>
      </c>
      <c r="E167" s="55">
        <v>632004.47</v>
      </c>
      <c r="F167" s="55">
        <v>3674455.19</v>
      </c>
      <c r="G167" s="55">
        <v>-68.78</v>
      </c>
      <c r="H167" s="55">
        <v>4.5999999999999996</v>
      </c>
      <c r="I167" s="55">
        <v>533</v>
      </c>
      <c r="J167" s="55">
        <v>18</v>
      </c>
      <c r="K167" s="55">
        <v>0.13</v>
      </c>
    </row>
    <row r="168" spans="1:11" x14ac:dyDescent="0.25">
      <c r="A168" s="55" t="s">
        <v>451</v>
      </c>
      <c r="B168" s="55" t="s">
        <v>132</v>
      </c>
      <c r="C168" s="55" t="s">
        <v>837</v>
      </c>
      <c r="D168" s="55" t="s">
        <v>452</v>
      </c>
      <c r="E168" s="55">
        <v>632004.47</v>
      </c>
      <c r="F168" s="55">
        <v>3674430.19</v>
      </c>
      <c r="G168" s="55">
        <v>-68.78</v>
      </c>
      <c r="H168" s="55">
        <v>4.5999999999999996</v>
      </c>
      <c r="I168" s="55">
        <v>533</v>
      </c>
      <c r="J168" s="55">
        <v>18</v>
      </c>
      <c r="K168" s="55">
        <v>0.13</v>
      </c>
    </row>
    <row r="169" spans="1:11" x14ac:dyDescent="0.25">
      <c r="A169" s="55" t="s">
        <v>453</v>
      </c>
      <c r="B169" s="55" t="s">
        <v>132</v>
      </c>
      <c r="C169" s="55" t="s">
        <v>837</v>
      </c>
      <c r="D169" s="55" t="s">
        <v>454</v>
      </c>
      <c r="E169" s="55">
        <v>632004.47</v>
      </c>
      <c r="F169" s="55">
        <v>3674405.19</v>
      </c>
      <c r="G169" s="55">
        <v>-68.790000000000006</v>
      </c>
      <c r="H169" s="55">
        <v>4.5999999999999996</v>
      </c>
      <c r="I169" s="55">
        <v>533</v>
      </c>
      <c r="J169" s="55">
        <v>18</v>
      </c>
      <c r="K169" s="55">
        <v>0.13</v>
      </c>
    </row>
    <row r="170" spans="1:11" x14ac:dyDescent="0.25">
      <c r="A170" s="55" t="s">
        <v>455</v>
      </c>
      <c r="B170" s="55" t="s">
        <v>132</v>
      </c>
      <c r="C170" s="55" t="s">
        <v>837</v>
      </c>
      <c r="D170" s="55" t="s">
        <v>456</v>
      </c>
      <c r="E170" s="55">
        <v>632004.47</v>
      </c>
      <c r="F170" s="55">
        <v>3674380.19</v>
      </c>
      <c r="G170" s="55">
        <v>-68.77</v>
      </c>
      <c r="H170" s="55">
        <v>4.5999999999999996</v>
      </c>
      <c r="I170" s="55">
        <v>533</v>
      </c>
      <c r="J170" s="55">
        <v>18</v>
      </c>
      <c r="K170" s="55">
        <v>0.13</v>
      </c>
    </row>
    <row r="171" spans="1:11" x14ac:dyDescent="0.25">
      <c r="A171" s="55" t="s">
        <v>457</v>
      </c>
      <c r="B171" s="55" t="s">
        <v>132</v>
      </c>
      <c r="C171" s="55" t="s">
        <v>837</v>
      </c>
      <c r="D171" s="55" t="s">
        <v>458</v>
      </c>
      <c r="E171" s="55">
        <v>632004.47</v>
      </c>
      <c r="F171" s="55">
        <v>3674355.19</v>
      </c>
      <c r="G171" s="55">
        <v>-68.77</v>
      </c>
      <c r="H171" s="55">
        <v>4.5999999999999996</v>
      </c>
      <c r="I171" s="55">
        <v>533</v>
      </c>
      <c r="J171" s="55">
        <v>18</v>
      </c>
      <c r="K171" s="55">
        <v>0.13</v>
      </c>
    </row>
    <row r="172" spans="1:11" x14ac:dyDescent="0.25">
      <c r="A172" s="55" t="s">
        <v>459</v>
      </c>
      <c r="B172" s="55" t="s">
        <v>132</v>
      </c>
      <c r="C172" s="55" t="s">
        <v>837</v>
      </c>
      <c r="D172" s="55" t="s">
        <v>460</v>
      </c>
      <c r="E172" s="55">
        <v>632004.47</v>
      </c>
      <c r="F172" s="55">
        <v>3674330.19</v>
      </c>
      <c r="G172" s="55">
        <v>-68.73</v>
      </c>
      <c r="H172" s="55">
        <v>4.5999999999999996</v>
      </c>
      <c r="I172" s="55">
        <v>533</v>
      </c>
      <c r="J172" s="55">
        <v>18</v>
      </c>
      <c r="K172" s="55">
        <v>0.13</v>
      </c>
    </row>
    <row r="173" spans="1:11" x14ac:dyDescent="0.25">
      <c r="A173" s="55" t="s">
        <v>461</v>
      </c>
      <c r="B173" s="55" t="s">
        <v>132</v>
      </c>
      <c r="C173" s="55" t="s">
        <v>837</v>
      </c>
      <c r="D173" s="55" t="s">
        <v>462</v>
      </c>
      <c r="E173" s="55">
        <v>632004.47</v>
      </c>
      <c r="F173" s="55">
        <v>3674305.19</v>
      </c>
      <c r="G173" s="55">
        <v>-68.72</v>
      </c>
      <c r="H173" s="55">
        <v>4.5999999999999996</v>
      </c>
      <c r="I173" s="55">
        <v>533</v>
      </c>
      <c r="J173" s="55">
        <v>18</v>
      </c>
      <c r="K173" s="55">
        <v>0.13</v>
      </c>
    </row>
    <row r="174" spans="1:11" x14ac:dyDescent="0.25">
      <c r="A174" s="55" t="s">
        <v>463</v>
      </c>
      <c r="B174" s="55" t="s">
        <v>132</v>
      </c>
      <c r="C174" s="55" t="s">
        <v>837</v>
      </c>
      <c r="D174" s="55" t="s">
        <v>464</v>
      </c>
      <c r="E174" s="55">
        <v>632029.47</v>
      </c>
      <c r="F174" s="55">
        <v>3674655.19</v>
      </c>
      <c r="G174" s="55">
        <v>-69.040000000000006</v>
      </c>
      <c r="H174" s="55">
        <v>4.5999999999999996</v>
      </c>
      <c r="I174" s="55">
        <v>533</v>
      </c>
      <c r="J174" s="55">
        <v>18</v>
      </c>
      <c r="K174" s="55">
        <v>0.13</v>
      </c>
    </row>
    <row r="175" spans="1:11" x14ac:dyDescent="0.25">
      <c r="A175" s="55" t="s">
        <v>465</v>
      </c>
      <c r="B175" s="55" t="s">
        <v>132</v>
      </c>
      <c r="C175" s="55" t="s">
        <v>837</v>
      </c>
      <c r="D175" s="55" t="s">
        <v>466</v>
      </c>
      <c r="E175" s="55">
        <v>632029.47</v>
      </c>
      <c r="F175" s="55">
        <v>3674630.19</v>
      </c>
      <c r="G175" s="55">
        <v>-69.06</v>
      </c>
      <c r="H175" s="55">
        <v>4.5999999999999996</v>
      </c>
      <c r="I175" s="55">
        <v>533</v>
      </c>
      <c r="J175" s="55">
        <v>18</v>
      </c>
      <c r="K175" s="55">
        <v>0.13</v>
      </c>
    </row>
    <row r="176" spans="1:11" x14ac:dyDescent="0.25">
      <c r="A176" s="55" t="s">
        <v>467</v>
      </c>
      <c r="B176" s="55" t="s">
        <v>132</v>
      </c>
      <c r="C176" s="55" t="s">
        <v>837</v>
      </c>
      <c r="D176" s="55" t="s">
        <v>468</v>
      </c>
      <c r="E176" s="55">
        <v>632029.47</v>
      </c>
      <c r="F176" s="55">
        <v>3674605.19</v>
      </c>
      <c r="G176" s="55">
        <v>-69.03</v>
      </c>
      <c r="H176" s="55">
        <v>4.5999999999999996</v>
      </c>
      <c r="I176" s="55">
        <v>533</v>
      </c>
      <c r="J176" s="55">
        <v>18</v>
      </c>
      <c r="K176" s="55">
        <v>0.13</v>
      </c>
    </row>
    <row r="177" spans="1:11" x14ac:dyDescent="0.25">
      <c r="A177" s="55" t="s">
        <v>469</v>
      </c>
      <c r="B177" s="55" t="s">
        <v>132</v>
      </c>
      <c r="C177" s="55" t="s">
        <v>837</v>
      </c>
      <c r="D177" s="55" t="s">
        <v>470</v>
      </c>
      <c r="E177" s="55">
        <v>632029.47</v>
      </c>
      <c r="F177" s="55">
        <v>3674580.19</v>
      </c>
      <c r="G177" s="55">
        <v>-69.02</v>
      </c>
      <c r="H177" s="55">
        <v>4.5999999999999996</v>
      </c>
      <c r="I177" s="55">
        <v>533</v>
      </c>
      <c r="J177" s="55">
        <v>18</v>
      </c>
      <c r="K177" s="55">
        <v>0.13</v>
      </c>
    </row>
    <row r="178" spans="1:11" x14ac:dyDescent="0.25">
      <c r="A178" s="55" t="s">
        <v>471</v>
      </c>
      <c r="B178" s="55" t="s">
        <v>132</v>
      </c>
      <c r="C178" s="55" t="s">
        <v>837</v>
      </c>
      <c r="D178" s="55" t="s">
        <v>472</v>
      </c>
      <c r="E178" s="55">
        <v>632029.47</v>
      </c>
      <c r="F178" s="55">
        <v>3674555.19</v>
      </c>
      <c r="G178" s="55">
        <v>-69.02</v>
      </c>
      <c r="H178" s="55">
        <v>4.5999999999999996</v>
      </c>
      <c r="I178" s="55">
        <v>533</v>
      </c>
      <c r="J178" s="55">
        <v>18</v>
      </c>
      <c r="K178" s="55">
        <v>0.13</v>
      </c>
    </row>
    <row r="179" spans="1:11" x14ac:dyDescent="0.25">
      <c r="A179" s="55" t="s">
        <v>473</v>
      </c>
      <c r="B179" s="55" t="s">
        <v>132</v>
      </c>
      <c r="C179" s="55" t="s">
        <v>837</v>
      </c>
      <c r="D179" s="55" t="s">
        <v>474</v>
      </c>
      <c r="E179" s="55">
        <v>632029.47</v>
      </c>
      <c r="F179" s="55">
        <v>3674530.19</v>
      </c>
      <c r="G179" s="55">
        <v>-68.739999999999995</v>
      </c>
      <c r="H179" s="55">
        <v>4.5999999999999996</v>
      </c>
      <c r="I179" s="55">
        <v>533</v>
      </c>
      <c r="J179" s="55">
        <v>18</v>
      </c>
      <c r="K179" s="55">
        <v>0.13</v>
      </c>
    </row>
    <row r="180" spans="1:11" x14ac:dyDescent="0.25">
      <c r="A180" s="55" t="s">
        <v>475</v>
      </c>
      <c r="B180" s="55" t="s">
        <v>132</v>
      </c>
      <c r="C180" s="55" t="s">
        <v>837</v>
      </c>
      <c r="D180" s="55" t="s">
        <v>476</v>
      </c>
      <c r="E180" s="55">
        <v>632029.47</v>
      </c>
      <c r="F180" s="55">
        <v>3674505.19</v>
      </c>
      <c r="G180" s="55">
        <v>-68.78</v>
      </c>
      <c r="H180" s="55">
        <v>4.5999999999999996</v>
      </c>
      <c r="I180" s="55">
        <v>533</v>
      </c>
      <c r="J180" s="55">
        <v>18</v>
      </c>
      <c r="K180" s="55">
        <v>0.13</v>
      </c>
    </row>
    <row r="181" spans="1:11" x14ac:dyDescent="0.25">
      <c r="A181" s="55" t="s">
        <v>477</v>
      </c>
      <c r="B181" s="55" t="s">
        <v>132</v>
      </c>
      <c r="C181" s="55" t="s">
        <v>837</v>
      </c>
      <c r="D181" s="55" t="s">
        <v>478</v>
      </c>
      <c r="E181" s="55">
        <v>632029.47</v>
      </c>
      <c r="F181" s="55">
        <v>3674480.19</v>
      </c>
      <c r="G181" s="55">
        <v>-68.8</v>
      </c>
      <c r="H181" s="55">
        <v>4.5999999999999996</v>
      </c>
      <c r="I181" s="55">
        <v>533</v>
      </c>
      <c r="J181" s="55">
        <v>18</v>
      </c>
      <c r="K181" s="55">
        <v>0.13</v>
      </c>
    </row>
    <row r="182" spans="1:11" x14ac:dyDescent="0.25">
      <c r="A182" s="55" t="s">
        <v>479</v>
      </c>
      <c r="B182" s="55" t="s">
        <v>132</v>
      </c>
      <c r="C182" s="55" t="s">
        <v>837</v>
      </c>
      <c r="D182" s="55" t="s">
        <v>480</v>
      </c>
      <c r="E182" s="55">
        <v>632029.47</v>
      </c>
      <c r="F182" s="55">
        <v>3674455.19</v>
      </c>
      <c r="G182" s="55">
        <v>-68.819999999999993</v>
      </c>
      <c r="H182" s="55">
        <v>4.5999999999999996</v>
      </c>
      <c r="I182" s="55">
        <v>533</v>
      </c>
      <c r="J182" s="55">
        <v>18</v>
      </c>
      <c r="K182" s="55">
        <v>0.13</v>
      </c>
    </row>
    <row r="183" spans="1:11" x14ac:dyDescent="0.25">
      <c r="A183" s="55" t="s">
        <v>481</v>
      </c>
      <c r="B183" s="55" t="s">
        <v>132</v>
      </c>
      <c r="C183" s="55" t="s">
        <v>837</v>
      </c>
      <c r="D183" s="55" t="s">
        <v>482</v>
      </c>
      <c r="E183" s="55">
        <v>632029.47</v>
      </c>
      <c r="F183" s="55">
        <v>3674430.19</v>
      </c>
      <c r="G183" s="55">
        <v>-68.819999999999993</v>
      </c>
      <c r="H183" s="55">
        <v>4.5999999999999996</v>
      </c>
      <c r="I183" s="55">
        <v>533</v>
      </c>
      <c r="J183" s="55">
        <v>18</v>
      </c>
      <c r="K183" s="55">
        <v>0.13</v>
      </c>
    </row>
    <row r="184" spans="1:11" x14ac:dyDescent="0.25">
      <c r="A184" s="55" t="s">
        <v>483</v>
      </c>
      <c r="B184" s="55" t="s">
        <v>132</v>
      </c>
      <c r="C184" s="55" t="s">
        <v>837</v>
      </c>
      <c r="D184" s="55" t="s">
        <v>484</v>
      </c>
      <c r="E184" s="55">
        <v>632029.47</v>
      </c>
      <c r="F184" s="55">
        <v>3674405.19</v>
      </c>
      <c r="G184" s="55">
        <v>-68.83</v>
      </c>
      <c r="H184" s="55">
        <v>4.5999999999999996</v>
      </c>
      <c r="I184" s="55">
        <v>533</v>
      </c>
      <c r="J184" s="55">
        <v>18</v>
      </c>
      <c r="K184" s="55">
        <v>0.13</v>
      </c>
    </row>
    <row r="185" spans="1:11" x14ac:dyDescent="0.25">
      <c r="A185" s="55" t="s">
        <v>485</v>
      </c>
      <c r="B185" s="55" t="s">
        <v>132</v>
      </c>
      <c r="C185" s="55" t="s">
        <v>837</v>
      </c>
      <c r="D185" s="55" t="s">
        <v>486</v>
      </c>
      <c r="E185" s="55">
        <v>632029.47</v>
      </c>
      <c r="F185" s="55">
        <v>3674380.19</v>
      </c>
      <c r="G185" s="55">
        <v>-68.22</v>
      </c>
      <c r="H185" s="55">
        <v>4.5999999999999996</v>
      </c>
      <c r="I185" s="55">
        <v>533</v>
      </c>
      <c r="J185" s="55">
        <v>18</v>
      </c>
      <c r="K185" s="55">
        <v>0.13</v>
      </c>
    </row>
    <row r="186" spans="1:11" x14ac:dyDescent="0.25">
      <c r="A186" s="55" t="s">
        <v>487</v>
      </c>
      <c r="B186" s="55" t="s">
        <v>132</v>
      </c>
      <c r="C186" s="55" t="s">
        <v>837</v>
      </c>
      <c r="D186" s="55" t="s">
        <v>488</v>
      </c>
      <c r="E186" s="55">
        <v>632029.47</v>
      </c>
      <c r="F186" s="55">
        <v>3674355.19</v>
      </c>
      <c r="G186" s="55">
        <v>-68.78</v>
      </c>
      <c r="H186" s="55">
        <v>4.5999999999999996</v>
      </c>
      <c r="I186" s="55">
        <v>533</v>
      </c>
      <c r="J186" s="55">
        <v>18</v>
      </c>
      <c r="K186" s="55">
        <v>0.13</v>
      </c>
    </row>
    <row r="187" spans="1:11" x14ac:dyDescent="0.25">
      <c r="A187" s="55" t="s">
        <v>489</v>
      </c>
      <c r="B187" s="55" t="s">
        <v>132</v>
      </c>
      <c r="C187" s="55" t="s">
        <v>837</v>
      </c>
      <c r="D187" s="55" t="s">
        <v>490</v>
      </c>
      <c r="E187" s="55">
        <v>632029.47</v>
      </c>
      <c r="F187" s="55">
        <v>3674330.19</v>
      </c>
      <c r="G187" s="55">
        <v>-68.75</v>
      </c>
      <c r="H187" s="55">
        <v>4.5999999999999996</v>
      </c>
      <c r="I187" s="55">
        <v>533</v>
      </c>
      <c r="J187" s="55">
        <v>18</v>
      </c>
      <c r="K187" s="55">
        <v>0.13</v>
      </c>
    </row>
    <row r="188" spans="1:11" x14ac:dyDescent="0.25">
      <c r="A188" s="55" t="s">
        <v>491</v>
      </c>
      <c r="B188" s="55" t="s">
        <v>132</v>
      </c>
      <c r="C188" s="55" t="s">
        <v>837</v>
      </c>
      <c r="D188" s="55" t="s">
        <v>492</v>
      </c>
      <c r="E188" s="55">
        <v>632029.47</v>
      </c>
      <c r="F188" s="55">
        <v>3674305.19</v>
      </c>
      <c r="G188" s="55">
        <v>-68.73</v>
      </c>
      <c r="H188" s="55">
        <v>4.5999999999999996</v>
      </c>
      <c r="I188" s="55">
        <v>533</v>
      </c>
      <c r="J188" s="55">
        <v>18</v>
      </c>
      <c r="K188" s="55">
        <v>0.13</v>
      </c>
    </row>
    <row r="189" spans="1:11" x14ac:dyDescent="0.25">
      <c r="A189" s="55" t="s">
        <v>493</v>
      </c>
      <c r="B189" s="55" t="s">
        <v>132</v>
      </c>
      <c r="C189" s="55" t="s">
        <v>837</v>
      </c>
      <c r="D189" s="55" t="s">
        <v>494</v>
      </c>
      <c r="E189" s="55">
        <v>632054.47</v>
      </c>
      <c r="F189" s="55">
        <v>3674655.19</v>
      </c>
      <c r="G189" s="55">
        <v>-69.09</v>
      </c>
      <c r="H189" s="55">
        <v>4.5999999999999996</v>
      </c>
      <c r="I189" s="55">
        <v>533</v>
      </c>
      <c r="J189" s="55">
        <v>18</v>
      </c>
      <c r="K189" s="55">
        <v>0.13</v>
      </c>
    </row>
    <row r="190" spans="1:11" x14ac:dyDescent="0.25">
      <c r="A190" s="55" t="s">
        <v>495</v>
      </c>
      <c r="B190" s="55" t="s">
        <v>132</v>
      </c>
      <c r="C190" s="55" t="s">
        <v>837</v>
      </c>
      <c r="D190" s="55" t="s">
        <v>496</v>
      </c>
      <c r="E190" s="55">
        <v>632054.47</v>
      </c>
      <c r="F190" s="55">
        <v>3674630.19</v>
      </c>
      <c r="G190" s="55">
        <v>-69.09</v>
      </c>
      <c r="H190" s="55">
        <v>4.5999999999999996</v>
      </c>
      <c r="I190" s="55">
        <v>533</v>
      </c>
      <c r="J190" s="55">
        <v>18</v>
      </c>
      <c r="K190" s="55">
        <v>0.13</v>
      </c>
    </row>
    <row r="191" spans="1:11" x14ac:dyDescent="0.25">
      <c r="A191" s="55" t="s">
        <v>497</v>
      </c>
      <c r="B191" s="55" t="s">
        <v>132</v>
      </c>
      <c r="C191" s="55" t="s">
        <v>837</v>
      </c>
      <c r="D191" s="55" t="s">
        <v>498</v>
      </c>
      <c r="E191" s="55">
        <v>632054.47</v>
      </c>
      <c r="F191" s="55">
        <v>3674605.19</v>
      </c>
      <c r="G191" s="55">
        <v>-69.06</v>
      </c>
      <c r="H191" s="55">
        <v>4.5999999999999996</v>
      </c>
      <c r="I191" s="55">
        <v>533</v>
      </c>
      <c r="J191" s="55">
        <v>18</v>
      </c>
      <c r="K191" s="55">
        <v>0.13</v>
      </c>
    </row>
    <row r="192" spans="1:11" x14ac:dyDescent="0.25">
      <c r="A192" s="55" t="s">
        <v>499</v>
      </c>
      <c r="B192" s="55" t="s">
        <v>132</v>
      </c>
      <c r="C192" s="55" t="s">
        <v>837</v>
      </c>
      <c r="D192" s="55" t="s">
        <v>500</v>
      </c>
      <c r="E192" s="55">
        <v>632054.47</v>
      </c>
      <c r="F192" s="55">
        <v>3674580.19</v>
      </c>
      <c r="G192" s="55">
        <v>-69.06</v>
      </c>
      <c r="H192" s="55">
        <v>4.5999999999999996</v>
      </c>
      <c r="I192" s="55">
        <v>533</v>
      </c>
      <c r="J192" s="55">
        <v>18</v>
      </c>
      <c r="K192" s="55">
        <v>0.13</v>
      </c>
    </row>
    <row r="193" spans="1:11" x14ac:dyDescent="0.25">
      <c r="A193" s="55" t="s">
        <v>501</v>
      </c>
      <c r="B193" s="55" t="s">
        <v>132</v>
      </c>
      <c r="C193" s="55" t="s">
        <v>837</v>
      </c>
      <c r="D193" s="55" t="s">
        <v>502</v>
      </c>
      <c r="E193" s="55">
        <v>632054.47</v>
      </c>
      <c r="F193" s="55">
        <v>3674555.19</v>
      </c>
      <c r="G193" s="55">
        <v>-68.63</v>
      </c>
      <c r="H193" s="55">
        <v>4.5999999999999996</v>
      </c>
      <c r="I193" s="55">
        <v>533</v>
      </c>
      <c r="J193" s="55">
        <v>18</v>
      </c>
      <c r="K193" s="55">
        <v>0.13</v>
      </c>
    </row>
    <row r="194" spans="1:11" x14ac:dyDescent="0.25">
      <c r="A194" s="55" t="s">
        <v>503</v>
      </c>
      <c r="B194" s="55" t="s">
        <v>132</v>
      </c>
      <c r="C194" s="55" t="s">
        <v>837</v>
      </c>
      <c r="D194" s="55" t="s">
        <v>504</v>
      </c>
      <c r="E194" s="55">
        <v>632054.47</v>
      </c>
      <c r="F194" s="55">
        <v>3674530.19</v>
      </c>
      <c r="G194" s="55">
        <v>-68.819999999999993</v>
      </c>
      <c r="H194" s="55">
        <v>4.5999999999999996</v>
      </c>
      <c r="I194" s="55">
        <v>533</v>
      </c>
      <c r="J194" s="55">
        <v>18</v>
      </c>
      <c r="K194" s="55">
        <v>0.13</v>
      </c>
    </row>
    <row r="195" spans="1:11" x14ac:dyDescent="0.25">
      <c r="A195" s="55" t="s">
        <v>505</v>
      </c>
      <c r="B195" s="55" t="s">
        <v>132</v>
      </c>
      <c r="C195" s="55" t="s">
        <v>837</v>
      </c>
      <c r="D195" s="55" t="s">
        <v>506</v>
      </c>
      <c r="E195" s="55">
        <v>632054.47</v>
      </c>
      <c r="F195" s="55">
        <v>3674505.19</v>
      </c>
      <c r="G195" s="55">
        <v>-68.819999999999993</v>
      </c>
      <c r="H195" s="55">
        <v>4.5999999999999996</v>
      </c>
      <c r="I195" s="55">
        <v>533</v>
      </c>
      <c r="J195" s="55">
        <v>18</v>
      </c>
      <c r="K195" s="55">
        <v>0.13</v>
      </c>
    </row>
    <row r="196" spans="1:11" x14ac:dyDescent="0.25">
      <c r="A196" s="55" t="s">
        <v>507</v>
      </c>
      <c r="B196" s="55" t="s">
        <v>132</v>
      </c>
      <c r="C196" s="55" t="s">
        <v>837</v>
      </c>
      <c r="D196" s="55" t="s">
        <v>508</v>
      </c>
      <c r="E196" s="55">
        <v>632054.47</v>
      </c>
      <c r="F196" s="55">
        <v>3674480.19</v>
      </c>
      <c r="G196" s="55">
        <v>-68.83</v>
      </c>
      <c r="H196" s="55">
        <v>4.5999999999999996</v>
      </c>
      <c r="I196" s="55">
        <v>533</v>
      </c>
      <c r="J196" s="55">
        <v>18</v>
      </c>
      <c r="K196" s="55">
        <v>0.13</v>
      </c>
    </row>
    <row r="197" spans="1:11" x14ac:dyDescent="0.25">
      <c r="A197" s="55" t="s">
        <v>509</v>
      </c>
      <c r="B197" s="55" t="s">
        <v>132</v>
      </c>
      <c r="C197" s="55" t="s">
        <v>837</v>
      </c>
      <c r="D197" s="55" t="s">
        <v>510</v>
      </c>
      <c r="E197" s="55">
        <v>632054.47</v>
      </c>
      <c r="F197" s="55">
        <v>3674455.19</v>
      </c>
      <c r="G197" s="55">
        <v>-68.83</v>
      </c>
      <c r="H197" s="55">
        <v>4.5999999999999996</v>
      </c>
      <c r="I197" s="55">
        <v>533</v>
      </c>
      <c r="J197" s="55">
        <v>18</v>
      </c>
      <c r="K197" s="55">
        <v>0.13</v>
      </c>
    </row>
    <row r="198" spans="1:11" x14ac:dyDescent="0.25">
      <c r="A198" s="55" t="s">
        <v>511</v>
      </c>
      <c r="B198" s="55" t="s">
        <v>132</v>
      </c>
      <c r="C198" s="55" t="s">
        <v>837</v>
      </c>
      <c r="D198" s="55" t="s">
        <v>512</v>
      </c>
      <c r="E198" s="55">
        <v>632054.47</v>
      </c>
      <c r="F198" s="55">
        <v>3674430.19</v>
      </c>
      <c r="G198" s="55">
        <v>-68.83</v>
      </c>
      <c r="H198" s="55">
        <v>4.5999999999999996</v>
      </c>
      <c r="I198" s="55">
        <v>533</v>
      </c>
      <c r="J198" s="55">
        <v>18</v>
      </c>
      <c r="K198" s="55">
        <v>0.13</v>
      </c>
    </row>
    <row r="199" spans="1:11" x14ac:dyDescent="0.25">
      <c r="A199" s="55" t="s">
        <v>513</v>
      </c>
      <c r="B199" s="55" t="s">
        <v>132</v>
      </c>
      <c r="C199" s="55" t="s">
        <v>837</v>
      </c>
      <c r="D199" s="55" t="s">
        <v>514</v>
      </c>
      <c r="E199" s="55">
        <v>632054.47</v>
      </c>
      <c r="F199" s="55">
        <v>3674405.19</v>
      </c>
      <c r="G199" s="55">
        <v>-68.81</v>
      </c>
      <c r="H199" s="55">
        <v>4.5999999999999996</v>
      </c>
      <c r="I199" s="55">
        <v>533</v>
      </c>
      <c r="J199" s="55">
        <v>18</v>
      </c>
      <c r="K199" s="55">
        <v>0.13</v>
      </c>
    </row>
    <row r="200" spans="1:11" x14ac:dyDescent="0.25">
      <c r="A200" s="55" t="s">
        <v>515</v>
      </c>
      <c r="B200" s="55" t="s">
        <v>132</v>
      </c>
      <c r="C200" s="55" t="s">
        <v>837</v>
      </c>
      <c r="D200" s="55" t="s">
        <v>516</v>
      </c>
      <c r="E200" s="55">
        <v>632054.47</v>
      </c>
      <c r="F200" s="55">
        <v>3674380.19</v>
      </c>
      <c r="G200" s="55">
        <v>-67.930000000000007</v>
      </c>
      <c r="H200" s="55">
        <v>4.5999999999999996</v>
      </c>
      <c r="I200" s="55">
        <v>533</v>
      </c>
      <c r="J200" s="55">
        <v>18</v>
      </c>
      <c r="K200" s="55">
        <v>0.13</v>
      </c>
    </row>
    <row r="201" spans="1:11" x14ac:dyDescent="0.25">
      <c r="A201" s="55" t="s">
        <v>517</v>
      </c>
      <c r="B201" s="55" t="s">
        <v>132</v>
      </c>
      <c r="C201" s="55" t="s">
        <v>837</v>
      </c>
      <c r="D201" s="55" t="s">
        <v>518</v>
      </c>
      <c r="E201" s="55">
        <v>632054.47</v>
      </c>
      <c r="F201" s="55">
        <v>3674355.19</v>
      </c>
      <c r="G201" s="55">
        <v>-68.819999999999993</v>
      </c>
      <c r="H201" s="55">
        <v>4.5999999999999996</v>
      </c>
      <c r="I201" s="55">
        <v>533</v>
      </c>
      <c r="J201" s="55">
        <v>18</v>
      </c>
      <c r="K201" s="55">
        <v>0.13</v>
      </c>
    </row>
    <row r="202" spans="1:11" x14ac:dyDescent="0.25">
      <c r="A202" s="55" t="s">
        <v>519</v>
      </c>
      <c r="B202" s="55" t="s">
        <v>132</v>
      </c>
      <c r="C202" s="55" t="s">
        <v>837</v>
      </c>
      <c r="D202" s="55" t="s">
        <v>520</v>
      </c>
      <c r="E202" s="55">
        <v>632054.47</v>
      </c>
      <c r="F202" s="55">
        <v>3674330.19</v>
      </c>
      <c r="G202" s="55">
        <v>-68.77</v>
      </c>
      <c r="H202" s="55">
        <v>4.5999999999999996</v>
      </c>
      <c r="I202" s="55">
        <v>533</v>
      </c>
      <c r="J202" s="55">
        <v>18</v>
      </c>
      <c r="K202" s="55">
        <v>0.13</v>
      </c>
    </row>
    <row r="203" spans="1:11" x14ac:dyDescent="0.25">
      <c r="A203" s="55" t="s">
        <v>521</v>
      </c>
      <c r="B203" s="55" t="s">
        <v>132</v>
      </c>
      <c r="C203" s="55" t="s">
        <v>837</v>
      </c>
      <c r="D203" s="55" t="s">
        <v>522</v>
      </c>
      <c r="E203" s="55">
        <v>632054.47</v>
      </c>
      <c r="F203" s="55">
        <v>3674305.19</v>
      </c>
      <c r="G203" s="55">
        <v>-68.75</v>
      </c>
      <c r="H203" s="55">
        <v>4.5999999999999996</v>
      </c>
      <c r="I203" s="55">
        <v>533</v>
      </c>
      <c r="J203" s="55">
        <v>18</v>
      </c>
      <c r="K203" s="55">
        <v>0.13</v>
      </c>
    </row>
    <row r="204" spans="1:11" x14ac:dyDescent="0.25">
      <c r="A204" s="55" t="s">
        <v>523</v>
      </c>
      <c r="B204" s="55" t="s">
        <v>132</v>
      </c>
      <c r="C204" s="55" t="s">
        <v>837</v>
      </c>
      <c r="D204" s="55" t="s">
        <v>524</v>
      </c>
      <c r="E204" s="55">
        <v>632079.47</v>
      </c>
      <c r="F204" s="55">
        <v>3674655.19</v>
      </c>
      <c r="G204" s="55">
        <v>-69.09</v>
      </c>
      <c r="H204" s="55">
        <v>4.5999999999999996</v>
      </c>
      <c r="I204" s="55">
        <v>533</v>
      </c>
      <c r="J204" s="55">
        <v>18</v>
      </c>
      <c r="K204" s="55">
        <v>0.13</v>
      </c>
    </row>
    <row r="205" spans="1:11" x14ac:dyDescent="0.25">
      <c r="A205" s="55" t="s">
        <v>525</v>
      </c>
      <c r="B205" s="55" t="s">
        <v>132</v>
      </c>
      <c r="C205" s="55" t="s">
        <v>837</v>
      </c>
      <c r="D205" s="55" t="s">
        <v>526</v>
      </c>
      <c r="E205" s="55">
        <v>632079.47</v>
      </c>
      <c r="F205" s="55">
        <v>3674630.19</v>
      </c>
      <c r="G205" s="55">
        <v>-69.09</v>
      </c>
      <c r="H205" s="55">
        <v>4.5999999999999996</v>
      </c>
      <c r="I205" s="55">
        <v>533</v>
      </c>
      <c r="J205" s="55">
        <v>18</v>
      </c>
      <c r="K205" s="55">
        <v>0.13</v>
      </c>
    </row>
    <row r="206" spans="1:11" x14ac:dyDescent="0.25">
      <c r="A206" s="55" t="s">
        <v>527</v>
      </c>
      <c r="B206" s="55" t="s">
        <v>132</v>
      </c>
      <c r="C206" s="55" t="s">
        <v>837</v>
      </c>
      <c r="D206" s="55" t="s">
        <v>528</v>
      </c>
      <c r="E206" s="55">
        <v>632079.47</v>
      </c>
      <c r="F206" s="55">
        <v>3674605.19</v>
      </c>
      <c r="G206" s="55">
        <v>-69.02</v>
      </c>
      <c r="H206" s="55">
        <v>4.5999999999999996</v>
      </c>
      <c r="I206" s="55">
        <v>533</v>
      </c>
      <c r="J206" s="55">
        <v>18</v>
      </c>
      <c r="K206" s="55">
        <v>0.13</v>
      </c>
    </row>
    <row r="207" spans="1:11" x14ac:dyDescent="0.25">
      <c r="A207" s="55" t="s">
        <v>529</v>
      </c>
      <c r="B207" s="55" t="s">
        <v>132</v>
      </c>
      <c r="C207" s="55" t="s">
        <v>837</v>
      </c>
      <c r="D207" s="55" t="s">
        <v>530</v>
      </c>
      <c r="E207" s="55">
        <v>632079.47</v>
      </c>
      <c r="F207" s="55">
        <v>3674580.19</v>
      </c>
      <c r="G207" s="55">
        <v>-68.790000000000006</v>
      </c>
      <c r="H207" s="55">
        <v>4.5999999999999996</v>
      </c>
      <c r="I207" s="55">
        <v>533</v>
      </c>
      <c r="J207" s="55">
        <v>18</v>
      </c>
      <c r="K207" s="55">
        <v>0.13</v>
      </c>
    </row>
    <row r="208" spans="1:11" x14ac:dyDescent="0.25">
      <c r="A208" s="55" t="s">
        <v>531</v>
      </c>
      <c r="B208" s="55" t="s">
        <v>132</v>
      </c>
      <c r="C208" s="55" t="s">
        <v>837</v>
      </c>
      <c r="D208" s="55" t="s">
        <v>532</v>
      </c>
      <c r="E208" s="55">
        <v>632079.47</v>
      </c>
      <c r="F208" s="55">
        <v>3674555.19</v>
      </c>
      <c r="G208" s="55">
        <v>-68.819999999999993</v>
      </c>
      <c r="H208" s="55">
        <v>4.5999999999999996</v>
      </c>
      <c r="I208" s="55">
        <v>533</v>
      </c>
      <c r="J208" s="55">
        <v>18</v>
      </c>
      <c r="K208" s="55">
        <v>0.13</v>
      </c>
    </row>
    <row r="209" spans="1:11" x14ac:dyDescent="0.25">
      <c r="A209" s="55" t="s">
        <v>533</v>
      </c>
      <c r="B209" s="55" t="s">
        <v>132</v>
      </c>
      <c r="C209" s="55" t="s">
        <v>837</v>
      </c>
      <c r="D209" s="55" t="s">
        <v>534</v>
      </c>
      <c r="E209" s="55">
        <v>632079.47</v>
      </c>
      <c r="F209" s="55">
        <v>3674530.19</v>
      </c>
      <c r="G209" s="55">
        <v>-68.83</v>
      </c>
      <c r="H209" s="55">
        <v>4.5999999999999996</v>
      </c>
      <c r="I209" s="55">
        <v>533</v>
      </c>
      <c r="J209" s="55">
        <v>18</v>
      </c>
      <c r="K209" s="55">
        <v>0.13</v>
      </c>
    </row>
    <row r="210" spans="1:11" x14ac:dyDescent="0.25">
      <c r="A210" s="55" t="s">
        <v>535</v>
      </c>
      <c r="B210" s="55" t="s">
        <v>132</v>
      </c>
      <c r="C210" s="55" t="s">
        <v>837</v>
      </c>
      <c r="D210" s="55" t="s">
        <v>536</v>
      </c>
      <c r="E210" s="55">
        <v>632079.47</v>
      </c>
      <c r="F210" s="55">
        <v>3674505.19</v>
      </c>
      <c r="G210" s="55">
        <v>-68.84</v>
      </c>
      <c r="H210" s="55">
        <v>4.5999999999999996</v>
      </c>
      <c r="I210" s="55">
        <v>533</v>
      </c>
      <c r="J210" s="55">
        <v>18</v>
      </c>
      <c r="K210" s="55">
        <v>0.13</v>
      </c>
    </row>
    <row r="211" spans="1:11" x14ac:dyDescent="0.25">
      <c r="A211" s="55" t="s">
        <v>537</v>
      </c>
      <c r="B211" s="55" t="s">
        <v>132</v>
      </c>
      <c r="C211" s="55" t="s">
        <v>837</v>
      </c>
      <c r="D211" s="55" t="s">
        <v>538</v>
      </c>
      <c r="E211" s="55">
        <v>632079.47</v>
      </c>
      <c r="F211" s="55">
        <v>3674480.19</v>
      </c>
      <c r="G211" s="55">
        <v>-68.849999999999994</v>
      </c>
      <c r="H211" s="55">
        <v>4.5999999999999996</v>
      </c>
      <c r="I211" s="55">
        <v>533</v>
      </c>
      <c r="J211" s="55">
        <v>18</v>
      </c>
      <c r="K211" s="55">
        <v>0.13</v>
      </c>
    </row>
    <row r="212" spans="1:11" x14ac:dyDescent="0.25">
      <c r="A212" s="55" t="s">
        <v>539</v>
      </c>
      <c r="B212" s="55" t="s">
        <v>132</v>
      </c>
      <c r="C212" s="55" t="s">
        <v>837</v>
      </c>
      <c r="D212" s="55" t="s">
        <v>540</v>
      </c>
      <c r="E212" s="55">
        <v>632079.47</v>
      </c>
      <c r="F212" s="55">
        <v>3674455.19</v>
      </c>
      <c r="G212" s="55">
        <v>-68.849999999999994</v>
      </c>
      <c r="H212" s="55">
        <v>4.5999999999999996</v>
      </c>
      <c r="I212" s="55">
        <v>533</v>
      </c>
      <c r="J212" s="55">
        <v>18</v>
      </c>
      <c r="K212" s="55">
        <v>0.13</v>
      </c>
    </row>
    <row r="213" spans="1:11" x14ac:dyDescent="0.25">
      <c r="A213" s="55" t="s">
        <v>541</v>
      </c>
      <c r="B213" s="55" t="s">
        <v>132</v>
      </c>
      <c r="C213" s="55" t="s">
        <v>837</v>
      </c>
      <c r="D213" s="55" t="s">
        <v>542</v>
      </c>
      <c r="E213" s="55">
        <v>632079.47</v>
      </c>
      <c r="F213" s="55">
        <v>3674430.19</v>
      </c>
      <c r="G213" s="55">
        <v>-68.83</v>
      </c>
      <c r="H213" s="55">
        <v>4.5999999999999996</v>
      </c>
      <c r="I213" s="55">
        <v>533</v>
      </c>
      <c r="J213" s="55">
        <v>18</v>
      </c>
      <c r="K213" s="55">
        <v>0.13</v>
      </c>
    </row>
    <row r="214" spans="1:11" x14ac:dyDescent="0.25">
      <c r="A214" s="55" t="s">
        <v>543</v>
      </c>
      <c r="B214" s="55" t="s">
        <v>132</v>
      </c>
      <c r="C214" s="55" t="s">
        <v>837</v>
      </c>
      <c r="D214" s="55" t="s">
        <v>544</v>
      </c>
      <c r="E214" s="55">
        <v>632079.47</v>
      </c>
      <c r="F214" s="55">
        <v>3674405.19</v>
      </c>
      <c r="G214" s="55">
        <v>-68.8</v>
      </c>
      <c r="H214" s="55">
        <v>4.5999999999999996</v>
      </c>
      <c r="I214" s="55">
        <v>533</v>
      </c>
      <c r="J214" s="55">
        <v>18</v>
      </c>
      <c r="K214" s="55">
        <v>0.13</v>
      </c>
    </row>
    <row r="215" spans="1:11" x14ac:dyDescent="0.25">
      <c r="A215" s="55" t="s">
        <v>545</v>
      </c>
      <c r="B215" s="55" t="s">
        <v>132</v>
      </c>
      <c r="C215" s="55" t="s">
        <v>837</v>
      </c>
      <c r="D215" s="55" t="s">
        <v>546</v>
      </c>
      <c r="E215" s="55">
        <v>632079.47</v>
      </c>
      <c r="F215" s="55">
        <v>3674380.19</v>
      </c>
      <c r="G215" s="55">
        <v>-68.73</v>
      </c>
      <c r="H215" s="55">
        <v>4.5999999999999996</v>
      </c>
      <c r="I215" s="55">
        <v>533</v>
      </c>
      <c r="J215" s="55">
        <v>18</v>
      </c>
      <c r="K215" s="55">
        <v>0.13</v>
      </c>
    </row>
    <row r="216" spans="1:11" x14ac:dyDescent="0.25">
      <c r="A216" s="55" t="s">
        <v>547</v>
      </c>
      <c r="B216" s="55" t="s">
        <v>132</v>
      </c>
      <c r="C216" s="55" t="s">
        <v>837</v>
      </c>
      <c r="D216" s="55" t="s">
        <v>548</v>
      </c>
      <c r="E216" s="55">
        <v>632079.47</v>
      </c>
      <c r="F216" s="55">
        <v>3674355.19</v>
      </c>
      <c r="G216" s="55">
        <v>-68.83</v>
      </c>
      <c r="H216" s="55">
        <v>4.5999999999999996</v>
      </c>
      <c r="I216" s="55">
        <v>533</v>
      </c>
      <c r="J216" s="55">
        <v>18</v>
      </c>
      <c r="K216" s="55">
        <v>0.13</v>
      </c>
    </row>
    <row r="217" spans="1:11" x14ac:dyDescent="0.25">
      <c r="A217" s="55" t="s">
        <v>549</v>
      </c>
      <c r="B217" s="55" t="s">
        <v>132</v>
      </c>
      <c r="C217" s="55" t="s">
        <v>837</v>
      </c>
      <c r="D217" s="55" t="s">
        <v>550</v>
      </c>
      <c r="E217" s="55">
        <v>632079.47</v>
      </c>
      <c r="F217" s="55">
        <v>3674330.19</v>
      </c>
      <c r="G217" s="55">
        <v>-68.78</v>
      </c>
      <c r="H217" s="55">
        <v>4.5999999999999996</v>
      </c>
      <c r="I217" s="55">
        <v>533</v>
      </c>
      <c r="J217" s="55">
        <v>18</v>
      </c>
      <c r="K217" s="55">
        <v>0.13</v>
      </c>
    </row>
    <row r="218" spans="1:11" x14ac:dyDescent="0.25">
      <c r="A218" s="55" t="s">
        <v>551</v>
      </c>
      <c r="B218" s="55" t="s">
        <v>132</v>
      </c>
      <c r="C218" s="55" t="s">
        <v>837</v>
      </c>
      <c r="D218" s="55" t="s">
        <v>552</v>
      </c>
      <c r="E218" s="55">
        <v>632079.47</v>
      </c>
      <c r="F218" s="55">
        <v>3674305.19</v>
      </c>
      <c r="G218" s="55">
        <v>-68.77</v>
      </c>
      <c r="H218" s="55">
        <v>4.5999999999999996</v>
      </c>
      <c r="I218" s="55">
        <v>533</v>
      </c>
      <c r="J218" s="55">
        <v>18</v>
      </c>
      <c r="K218" s="55">
        <v>0.13</v>
      </c>
    </row>
    <row r="219" spans="1:11" x14ac:dyDescent="0.25">
      <c r="A219" s="55" t="s">
        <v>553</v>
      </c>
      <c r="B219" s="55" t="s">
        <v>132</v>
      </c>
      <c r="C219" s="55" t="s">
        <v>837</v>
      </c>
      <c r="D219" s="55" t="s">
        <v>554</v>
      </c>
      <c r="E219" s="55">
        <v>632104.47</v>
      </c>
      <c r="F219" s="55">
        <v>3674655.19</v>
      </c>
      <c r="G219" s="55">
        <v>-68.59</v>
      </c>
      <c r="H219" s="55">
        <v>4.5999999999999996</v>
      </c>
      <c r="I219" s="55">
        <v>533</v>
      </c>
      <c r="J219" s="55">
        <v>18</v>
      </c>
      <c r="K219" s="55">
        <v>0.13</v>
      </c>
    </row>
    <row r="220" spans="1:11" x14ac:dyDescent="0.25">
      <c r="A220" s="55" t="s">
        <v>555</v>
      </c>
      <c r="B220" s="55" t="s">
        <v>132</v>
      </c>
      <c r="C220" s="55" t="s">
        <v>837</v>
      </c>
      <c r="D220" s="55" t="s">
        <v>556</v>
      </c>
      <c r="E220" s="55">
        <v>632104.47</v>
      </c>
      <c r="F220" s="55">
        <v>3674630.19</v>
      </c>
      <c r="G220" s="55">
        <v>-68.650000000000006</v>
      </c>
      <c r="H220" s="55">
        <v>4.5999999999999996</v>
      </c>
      <c r="I220" s="55">
        <v>533</v>
      </c>
      <c r="J220" s="55">
        <v>18</v>
      </c>
      <c r="K220" s="55">
        <v>0.13</v>
      </c>
    </row>
    <row r="221" spans="1:11" x14ac:dyDescent="0.25">
      <c r="A221" s="55" t="s">
        <v>557</v>
      </c>
      <c r="B221" s="55" t="s">
        <v>132</v>
      </c>
      <c r="C221" s="55" t="s">
        <v>837</v>
      </c>
      <c r="D221" s="55" t="s">
        <v>558</v>
      </c>
      <c r="E221" s="55">
        <v>632104.47</v>
      </c>
      <c r="F221" s="55">
        <v>3674605.19</v>
      </c>
      <c r="G221" s="55">
        <v>-68.819999999999993</v>
      </c>
      <c r="H221" s="55">
        <v>4.5999999999999996</v>
      </c>
      <c r="I221" s="55">
        <v>533</v>
      </c>
      <c r="J221" s="55">
        <v>18</v>
      </c>
      <c r="K221" s="55">
        <v>0.13</v>
      </c>
    </row>
    <row r="222" spans="1:11" x14ac:dyDescent="0.25">
      <c r="A222" s="55" t="s">
        <v>559</v>
      </c>
      <c r="B222" s="55" t="s">
        <v>132</v>
      </c>
      <c r="C222" s="55" t="s">
        <v>837</v>
      </c>
      <c r="D222" s="55" t="s">
        <v>560</v>
      </c>
      <c r="E222" s="55">
        <v>632104.47</v>
      </c>
      <c r="F222" s="55">
        <v>3674580.19</v>
      </c>
      <c r="G222" s="55">
        <v>-68.84</v>
      </c>
      <c r="H222" s="55">
        <v>4.5999999999999996</v>
      </c>
      <c r="I222" s="55">
        <v>533</v>
      </c>
      <c r="J222" s="55">
        <v>18</v>
      </c>
      <c r="K222" s="55">
        <v>0.13</v>
      </c>
    </row>
    <row r="223" spans="1:11" x14ac:dyDescent="0.25">
      <c r="A223" s="55" t="s">
        <v>561</v>
      </c>
      <c r="B223" s="55" t="s">
        <v>132</v>
      </c>
      <c r="C223" s="55" t="s">
        <v>837</v>
      </c>
      <c r="D223" s="55" t="s">
        <v>562</v>
      </c>
      <c r="E223" s="55">
        <v>632104.47</v>
      </c>
      <c r="F223" s="55">
        <v>3674555.19</v>
      </c>
      <c r="G223" s="55">
        <v>-68.86</v>
      </c>
      <c r="H223" s="55">
        <v>4.5999999999999996</v>
      </c>
      <c r="I223" s="55">
        <v>533</v>
      </c>
      <c r="J223" s="55">
        <v>18</v>
      </c>
      <c r="K223" s="55">
        <v>0.13</v>
      </c>
    </row>
    <row r="224" spans="1:11" x14ac:dyDescent="0.25">
      <c r="A224" s="55" t="s">
        <v>563</v>
      </c>
      <c r="B224" s="55" t="s">
        <v>132</v>
      </c>
      <c r="C224" s="55" t="s">
        <v>837</v>
      </c>
      <c r="D224" s="55" t="s">
        <v>564</v>
      </c>
      <c r="E224" s="55">
        <v>632104.47</v>
      </c>
      <c r="F224" s="55">
        <v>3674530.19</v>
      </c>
      <c r="G224" s="55">
        <v>-68.84</v>
      </c>
      <c r="H224" s="55">
        <v>4.5999999999999996</v>
      </c>
      <c r="I224" s="55">
        <v>533</v>
      </c>
      <c r="J224" s="55">
        <v>18</v>
      </c>
      <c r="K224" s="55">
        <v>0.13</v>
      </c>
    </row>
    <row r="225" spans="1:11" x14ac:dyDescent="0.25">
      <c r="A225" s="55" t="s">
        <v>565</v>
      </c>
      <c r="B225" s="55" t="s">
        <v>132</v>
      </c>
      <c r="C225" s="55" t="s">
        <v>837</v>
      </c>
      <c r="D225" s="55" t="s">
        <v>566</v>
      </c>
      <c r="E225" s="55">
        <v>632104.47</v>
      </c>
      <c r="F225" s="55">
        <v>3674505.19</v>
      </c>
      <c r="G225" s="55">
        <v>-68.87</v>
      </c>
      <c r="H225" s="55">
        <v>4.5999999999999996</v>
      </c>
      <c r="I225" s="55">
        <v>533</v>
      </c>
      <c r="J225" s="55">
        <v>18</v>
      </c>
      <c r="K225" s="55">
        <v>0.13</v>
      </c>
    </row>
    <row r="226" spans="1:11" x14ac:dyDescent="0.25">
      <c r="A226" s="55" t="s">
        <v>567</v>
      </c>
      <c r="B226" s="55" t="s">
        <v>132</v>
      </c>
      <c r="C226" s="55" t="s">
        <v>837</v>
      </c>
      <c r="D226" s="55" t="s">
        <v>568</v>
      </c>
      <c r="E226" s="55">
        <v>632104.47</v>
      </c>
      <c r="F226" s="55">
        <v>3674480.19</v>
      </c>
      <c r="G226" s="55">
        <v>-68.87</v>
      </c>
      <c r="H226" s="55">
        <v>4.5999999999999996</v>
      </c>
      <c r="I226" s="55">
        <v>533</v>
      </c>
      <c r="J226" s="55">
        <v>18</v>
      </c>
      <c r="K226" s="55">
        <v>0.13</v>
      </c>
    </row>
    <row r="227" spans="1:11" x14ac:dyDescent="0.25">
      <c r="A227" s="55" t="s">
        <v>569</v>
      </c>
      <c r="B227" s="55" t="s">
        <v>132</v>
      </c>
      <c r="C227" s="55" t="s">
        <v>837</v>
      </c>
      <c r="D227" s="55" t="s">
        <v>570</v>
      </c>
      <c r="E227" s="55">
        <v>632104.47</v>
      </c>
      <c r="F227" s="55">
        <v>3674455.19</v>
      </c>
      <c r="G227" s="55">
        <v>-68.86</v>
      </c>
      <c r="H227" s="55">
        <v>4.5999999999999996</v>
      </c>
      <c r="I227" s="55">
        <v>533</v>
      </c>
      <c r="J227" s="55">
        <v>18</v>
      </c>
      <c r="K227" s="55">
        <v>0.13</v>
      </c>
    </row>
    <row r="228" spans="1:11" x14ac:dyDescent="0.25">
      <c r="A228" s="55" t="s">
        <v>571</v>
      </c>
      <c r="B228" s="55" t="s">
        <v>132</v>
      </c>
      <c r="C228" s="55" t="s">
        <v>837</v>
      </c>
      <c r="D228" s="55" t="s">
        <v>572</v>
      </c>
      <c r="E228" s="55">
        <v>632104.47</v>
      </c>
      <c r="F228" s="55">
        <v>3674430.19</v>
      </c>
      <c r="G228" s="55">
        <v>-68.849999999999994</v>
      </c>
      <c r="H228" s="55">
        <v>4.5999999999999996</v>
      </c>
      <c r="I228" s="55">
        <v>533</v>
      </c>
      <c r="J228" s="55">
        <v>18</v>
      </c>
      <c r="K228" s="55">
        <v>0.13</v>
      </c>
    </row>
    <row r="229" spans="1:11" x14ac:dyDescent="0.25">
      <c r="A229" s="55" t="s">
        <v>573</v>
      </c>
      <c r="B229" s="55" t="s">
        <v>132</v>
      </c>
      <c r="C229" s="55" t="s">
        <v>837</v>
      </c>
      <c r="D229" s="55" t="s">
        <v>574</v>
      </c>
      <c r="E229" s="55">
        <v>632104.47</v>
      </c>
      <c r="F229" s="55">
        <v>3674405.19</v>
      </c>
      <c r="G229" s="55">
        <v>-68.81</v>
      </c>
      <c r="H229" s="55">
        <v>4.5999999999999996</v>
      </c>
      <c r="I229" s="55">
        <v>533</v>
      </c>
      <c r="J229" s="55">
        <v>18</v>
      </c>
      <c r="K229" s="55">
        <v>0.13</v>
      </c>
    </row>
    <row r="230" spans="1:11" x14ac:dyDescent="0.25">
      <c r="A230" s="55" t="s">
        <v>575</v>
      </c>
      <c r="B230" s="55" t="s">
        <v>132</v>
      </c>
      <c r="C230" s="55" t="s">
        <v>837</v>
      </c>
      <c r="D230" s="55" t="s">
        <v>576</v>
      </c>
      <c r="E230" s="55">
        <v>632104.47</v>
      </c>
      <c r="F230" s="55">
        <v>3674380.19</v>
      </c>
      <c r="G230" s="55">
        <v>-68.760000000000005</v>
      </c>
      <c r="H230" s="55">
        <v>4.5999999999999996</v>
      </c>
      <c r="I230" s="55">
        <v>533</v>
      </c>
      <c r="J230" s="55">
        <v>18</v>
      </c>
      <c r="K230" s="55">
        <v>0.13</v>
      </c>
    </row>
    <row r="231" spans="1:11" x14ac:dyDescent="0.25">
      <c r="A231" s="55" t="s">
        <v>577</v>
      </c>
      <c r="B231" s="55" t="s">
        <v>132</v>
      </c>
      <c r="C231" s="55" t="s">
        <v>837</v>
      </c>
      <c r="D231" s="55" t="s">
        <v>578</v>
      </c>
      <c r="E231" s="55">
        <v>632104.47</v>
      </c>
      <c r="F231" s="55">
        <v>3674355.19</v>
      </c>
      <c r="G231" s="55">
        <v>-68.459999999999994</v>
      </c>
      <c r="H231" s="55">
        <v>4.5999999999999996</v>
      </c>
      <c r="I231" s="55">
        <v>533</v>
      </c>
      <c r="J231" s="55">
        <v>18</v>
      </c>
      <c r="K231" s="55">
        <v>0.13</v>
      </c>
    </row>
    <row r="232" spans="1:11" x14ac:dyDescent="0.25">
      <c r="A232" s="55" t="s">
        <v>579</v>
      </c>
      <c r="B232" s="55" t="s">
        <v>132</v>
      </c>
      <c r="C232" s="55" t="s">
        <v>837</v>
      </c>
      <c r="D232" s="55" t="s">
        <v>580</v>
      </c>
      <c r="E232" s="55">
        <v>632104.47</v>
      </c>
      <c r="F232" s="55">
        <v>3674330.19</v>
      </c>
      <c r="G232" s="55">
        <v>-68.81</v>
      </c>
      <c r="H232" s="55">
        <v>4.5999999999999996</v>
      </c>
      <c r="I232" s="55">
        <v>533</v>
      </c>
      <c r="J232" s="55">
        <v>18</v>
      </c>
      <c r="K232" s="55">
        <v>0.13</v>
      </c>
    </row>
    <row r="233" spans="1:11" x14ac:dyDescent="0.25">
      <c r="A233" s="55" t="s">
        <v>581</v>
      </c>
      <c r="B233" s="55" t="s">
        <v>132</v>
      </c>
      <c r="C233" s="55" t="s">
        <v>837</v>
      </c>
      <c r="D233" s="55" t="s">
        <v>582</v>
      </c>
      <c r="E233" s="55">
        <v>632104.47</v>
      </c>
      <c r="F233" s="55">
        <v>3674305.19</v>
      </c>
      <c r="G233" s="55">
        <v>-68.78</v>
      </c>
      <c r="H233" s="55">
        <v>4.5999999999999996</v>
      </c>
      <c r="I233" s="55">
        <v>533</v>
      </c>
      <c r="J233" s="55">
        <v>18</v>
      </c>
      <c r="K233" s="55">
        <v>0.13</v>
      </c>
    </row>
    <row r="234" spans="1:11" x14ac:dyDescent="0.25">
      <c r="A234" s="55" t="s">
        <v>583</v>
      </c>
      <c r="B234" s="55" t="s">
        <v>132</v>
      </c>
      <c r="C234" s="55" t="s">
        <v>837</v>
      </c>
      <c r="D234" s="55" t="s">
        <v>584</v>
      </c>
      <c r="E234" s="55">
        <v>632129.47</v>
      </c>
      <c r="F234" s="55">
        <v>3674655.19</v>
      </c>
      <c r="G234" s="55">
        <v>-68.83</v>
      </c>
      <c r="H234" s="55">
        <v>4.5999999999999996</v>
      </c>
      <c r="I234" s="55">
        <v>533</v>
      </c>
      <c r="J234" s="55">
        <v>18</v>
      </c>
      <c r="K234" s="55">
        <v>0.13</v>
      </c>
    </row>
    <row r="235" spans="1:11" x14ac:dyDescent="0.25">
      <c r="A235" s="55" t="s">
        <v>585</v>
      </c>
      <c r="B235" s="55" t="s">
        <v>132</v>
      </c>
      <c r="C235" s="55" t="s">
        <v>837</v>
      </c>
      <c r="D235" s="55" t="s">
        <v>586</v>
      </c>
      <c r="E235" s="55">
        <v>632129.47</v>
      </c>
      <c r="F235" s="55">
        <v>3674630.19</v>
      </c>
      <c r="G235" s="55">
        <v>-68.84</v>
      </c>
      <c r="H235" s="55">
        <v>4.5999999999999996</v>
      </c>
      <c r="I235" s="55">
        <v>533</v>
      </c>
      <c r="J235" s="55">
        <v>18</v>
      </c>
      <c r="K235" s="55">
        <v>0.13</v>
      </c>
    </row>
    <row r="236" spans="1:11" x14ac:dyDescent="0.25">
      <c r="A236" s="55" t="s">
        <v>587</v>
      </c>
      <c r="B236" s="55" t="s">
        <v>132</v>
      </c>
      <c r="C236" s="55" t="s">
        <v>837</v>
      </c>
      <c r="D236" s="55" t="s">
        <v>588</v>
      </c>
      <c r="E236" s="55">
        <v>632129.47</v>
      </c>
      <c r="F236" s="55">
        <v>3674605.19</v>
      </c>
      <c r="G236" s="55">
        <v>-68.84</v>
      </c>
      <c r="H236" s="55">
        <v>4.5999999999999996</v>
      </c>
      <c r="I236" s="55">
        <v>533</v>
      </c>
      <c r="J236" s="55">
        <v>18</v>
      </c>
      <c r="K236" s="55">
        <v>0.13</v>
      </c>
    </row>
    <row r="237" spans="1:11" x14ac:dyDescent="0.25">
      <c r="A237" s="55" t="s">
        <v>589</v>
      </c>
      <c r="B237" s="55" t="s">
        <v>132</v>
      </c>
      <c r="C237" s="55" t="s">
        <v>837</v>
      </c>
      <c r="D237" s="55" t="s">
        <v>590</v>
      </c>
      <c r="E237" s="55">
        <v>632129.47</v>
      </c>
      <c r="F237" s="55">
        <v>3674580.19</v>
      </c>
      <c r="G237" s="55">
        <v>-68.849999999999994</v>
      </c>
      <c r="H237" s="55">
        <v>4.5999999999999996</v>
      </c>
      <c r="I237" s="55">
        <v>533</v>
      </c>
      <c r="J237" s="55">
        <v>18</v>
      </c>
      <c r="K237" s="55">
        <v>0.13</v>
      </c>
    </row>
    <row r="238" spans="1:11" x14ac:dyDescent="0.25">
      <c r="A238" s="55" t="s">
        <v>591</v>
      </c>
      <c r="B238" s="55" t="s">
        <v>132</v>
      </c>
      <c r="C238" s="55" t="s">
        <v>837</v>
      </c>
      <c r="D238" s="55" t="s">
        <v>592</v>
      </c>
      <c r="E238" s="55">
        <v>632129.47</v>
      </c>
      <c r="F238" s="55">
        <v>3674555.19</v>
      </c>
      <c r="G238" s="55">
        <v>-68.88</v>
      </c>
      <c r="H238" s="55">
        <v>4.5999999999999996</v>
      </c>
      <c r="I238" s="55">
        <v>533</v>
      </c>
      <c r="J238" s="55">
        <v>18</v>
      </c>
      <c r="K238" s="55">
        <v>0.13</v>
      </c>
    </row>
    <row r="239" spans="1:11" x14ac:dyDescent="0.25">
      <c r="A239" s="55" t="s">
        <v>593</v>
      </c>
      <c r="B239" s="55" t="s">
        <v>132</v>
      </c>
      <c r="C239" s="55" t="s">
        <v>837</v>
      </c>
      <c r="D239" s="55" t="s">
        <v>594</v>
      </c>
      <c r="E239" s="55">
        <v>632129.47</v>
      </c>
      <c r="F239" s="55">
        <v>3674530.19</v>
      </c>
      <c r="G239" s="55">
        <v>-68.87</v>
      </c>
      <c r="H239" s="55">
        <v>4.5999999999999996</v>
      </c>
      <c r="I239" s="55">
        <v>533</v>
      </c>
      <c r="J239" s="55">
        <v>18</v>
      </c>
      <c r="K239" s="55">
        <v>0.13</v>
      </c>
    </row>
    <row r="240" spans="1:11" x14ac:dyDescent="0.25">
      <c r="A240" s="55" t="s">
        <v>595</v>
      </c>
      <c r="B240" s="55" t="s">
        <v>132</v>
      </c>
      <c r="C240" s="55" t="s">
        <v>837</v>
      </c>
      <c r="D240" s="55" t="s">
        <v>596</v>
      </c>
      <c r="E240" s="55">
        <v>632129.47</v>
      </c>
      <c r="F240" s="55">
        <v>3674505.19</v>
      </c>
      <c r="G240" s="55">
        <v>-68.87</v>
      </c>
      <c r="H240" s="55">
        <v>4.5999999999999996</v>
      </c>
      <c r="I240" s="55">
        <v>533</v>
      </c>
      <c r="J240" s="55">
        <v>18</v>
      </c>
      <c r="K240" s="55">
        <v>0.13</v>
      </c>
    </row>
    <row r="241" spans="1:11" x14ac:dyDescent="0.25">
      <c r="A241" s="55" t="s">
        <v>597</v>
      </c>
      <c r="B241" s="55" t="s">
        <v>132</v>
      </c>
      <c r="C241" s="55" t="s">
        <v>837</v>
      </c>
      <c r="D241" s="55" t="s">
        <v>598</v>
      </c>
      <c r="E241" s="55">
        <v>632129.47</v>
      </c>
      <c r="F241" s="55">
        <v>3674480.19</v>
      </c>
      <c r="G241" s="55">
        <v>-68.84</v>
      </c>
      <c r="H241" s="55">
        <v>4.5999999999999996</v>
      </c>
      <c r="I241" s="55">
        <v>533</v>
      </c>
      <c r="J241" s="55">
        <v>18</v>
      </c>
      <c r="K241" s="55">
        <v>0.13</v>
      </c>
    </row>
    <row r="242" spans="1:11" x14ac:dyDescent="0.25">
      <c r="A242" s="55" t="s">
        <v>599</v>
      </c>
      <c r="B242" s="55" t="s">
        <v>132</v>
      </c>
      <c r="C242" s="55" t="s">
        <v>837</v>
      </c>
      <c r="D242" s="55" t="s">
        <v>600</v>
      </c>
      <c r="E242" s="55">
        <v>632129.47</v>
      </c>
      <c r="F242" s="55">
        <v>3674455.19</v>
      </c>
      <c r="G242" s="55">
        <v>-68.78</v>
      </c>
      <c r="H242" s="55">
        <v>4.5999999999999996</v>
      </c>
      <c r="I242" s="55">
        <v>533</v>
      </c>
      <c r="J242" s="55">
        <v>18</v>
      </c>
      <c r="K242" s="55">
        <v>0.13</v>
      </c>
    </row>
    <row r="243" spans="1:11" x14ac:dyDescent="0.25">
      <c r="A243" s="55" t="s">
        <v>601</v>
      </c>
      <c r="B243" s="55" t="s">
        <v>132</v>
      </c>
      <c r="C243" s="55" t="s">
        <v>837</v>
      </c>
      <c r="D243" s="55" t="s">
        <v>602</v>
      </c>
      <c r="E243" s="55">
        <v>632129.47</v>
      </c>
      <c r="F243" s="55">
        <v>3674430.19</v>
      </c>
      <c r="G243" s="55">
        <v>-68.83</v>
      </c>
      <c r="H243" s="55">
        <v>4.5999999999999996</v>
      </c>
      <c r="I243" s="55">
        <v>533</v>
      </c>
      <c r="J243" s="55">
        <v>18</v>
      </c>
      <c r="K243" s="55">
        <v>0.13</v>
      </c>
    </row>
    <row r="244" spans="1:11" x14ac:dyDescent="0.25">
      <c r="A244" s="55" t="s">
        <v>603</v>
      </c>
      <c r="B244" s="55" t="s">
        <v>132</v>
      </c>
      <c r="C244" s="55" t="s">
        <v>837</v>
      </c>
      <c r="D244" s="55" t="s">
        <v>604</v>
      </c>
      <c r="E244" s="55">
        <v>632129.47</v>
      </c>
      <c r="F244" s="55">
        <v>3674405.19</v>
      </c>
      <c r="G244" s="55">
        <v>-68.81</v>
      </c>
      <c r="H244" s="55">
        <v>4.5999999999999996</v>
      </c>
      <c r="I244" s="55">
        <v>533</v>
      </c>
      <c r="J244" s="55">
        <v>18</v>
      </c>
      <c r="K244" s="55">
        <v>0.13</v>
      </c>
    </row>
    <row r="245" spans="1:11" x14ac:dyDescent="0.25">
      <c r="A245" s="55" t="s">
        <v>605</v>
      </c>
      <c r="B245" s="55" t="s">
        <v>132</v>
      </c>
      <c r="C245" s="55" t="s">
        <v>837</v>
      </c>
      <c r="D245" s="55" t="s">
        <v>606</v>
      </c>
      <c r="E245" s="55">
        <v>632129.47</v>
      </c>
      <c r="F245" s="55">
        <v>3674380.19</v>
      </c>
      <c r="G245" s="55">
        <v>-68.819999999999993</v>
      </c>
      <c r="H245" s="55">
        <v>4.5999999999999996</v>
      </c>
      <c r="I245" s="55">
        <v>533</v>
      </c>
      <c r="J245" s="55">
        <v>18</v>
      </c>
      <c r="K245" s="55">
        <v>0.13</v>
      </c>
    </row>
    <row r="246" spans="1:11" x14ac:dyDescent="0.25">
      <c r="A246" s="55" t="s">
        <v>607</v>
      </c>
      <c r="B246" s="55" t="s">
        <v>132</v>
      </c>
      <c r="C246" s="55" t="s">
        <v>837</v>
      </c>
      <c r="D246" s="55" t="s">
        <v>608</v>
      </c>
      <c r="E246" s="55">
        <v>632129.47</v>
      </c>
      <c r="F246" s="55">
        <v>3674355.19</v>
      </c>
      <c r="G246" s="55">
        <v>-68.569999999999993</v>
      </c>
      <c r="H246" s="55">
        <v>4.5999999999999996</v>
      </c>
      <c r="I246" s="55">
        <v>533</v>
      </c>
      <c r="J246" s="55">
        <v>18</v>
      </c>
      <c r="K246" s="55">
        <v>0.13</v>
      </c>
    </row>
    <row r="247" spans="1:11" x14ac:dyDescent="0.25">
      <c r="A247" s="55" t="s">
        <v>609</v>
      </c>
      <c r="B247" s="55" t="s">
        <v>132</v>
      </c>
      <c r="C247" s="55" t="s">
        <v>837</v>
      </c>
      <c r="D247" s="55" t="s">
        <v>610</v>
      </c>
      <c r="E247" s="55">
        <v>632129.47</v>
      </c>
      <c r="F247" s="55">
        <v>3674330.19</v>
      </c>
      <c r="G247" s="55">
        <v>-68.83</v>
      </c>
      <c r="H247" s="55">
        <v>4.5999999999999996</v>
      </c>
      <c r="I247" s="55">
        <v>533</v>
      </c>
      <c r="J247" s="55">
        <v>18</v>
      </c>
      <c r="K247" s="55">
        <v>0.13</v>
      </c>
    </row>
    <row r="248" spans="1:11" x14ac:dyDescent="0.25">
      <c r="A248" s="55" t="s">
        <v>611</v>
      </c>
      <c r="B248" s="55" t="s">
        <v>132</v>
      </c>
      <c r="C248" s="55" t="s">
        <v>837</v>
      </c>
      <c r="D248" s="55" t="s">
        <v>612</v>
      </c>
      <c r="E248" s="55">
        <v>632129.47</v>
      </c>
      <c r="F248" s="55">
        <v>3674305.19</v>
      </c>
      <c r="G248" s="55">
        <v>-68.78</v>
      </c>
      <c r="H248" s="55">
        <v>4.5999999999999996</v>
      </c>
      <c r="I248" s="55">
        <v>533</v>
      </c>
      <c r="J248" s="55">
        <v>18</v>
      </c>
      <c r="K248" s="55">
        <v>0.13</v>
      </c>
    </row>
    <row r="249" spans="1:11" x14ac:dyDescent="0.25">
      <c r="A249" s="55" t="s">
        <v>613</v>
      </c>
      <c r="B249" s="55" t="s">
        <v>132</v>
      </c>
      <c r="C249" s="55" t="s">
        <v>837</v>
      </c>
      <c r="D249" s="55" t="s">
        <v>614</v>
      </c>
      <c r="E249" s="55">
        <v>632154.47</v>
      </c>
      <c r="F249" s="55">
        <v>3674655.19</v>
      </c>
      <c r="G249" s="55">
        <v>-68.83</v>
      </c>
      <c r="H249" s="55">
        <v>4.5999999999999996</v>
      </c>
      <c r="I249" s="55">
        <v>533</v>
      </c>
      <c r="J249" s="55">
        <v>18</v>
      </c>
      <c r="K249" s="55">
        <v>0.13</v>
      </c>
    </row>
    <row r="250" spans="1:11" x14ac:dyDescent="0.25">
      <c r="A250" s="55" t="s">
        <v>615</v>
      </c>
      <c r="B250" s="55" t="s">
        <v>132</v>
      </c>
      <c r="C250" s="55" t="s">
        <v>837</v>
      </c>
      <c r="D250" s="55" t="s">
        <v>616</v>
      </c>
      <c r="E250" s="55">
        <v>632154.47</v>
      </c>
      <c r="F250" s="55">
        <v>3674630.19</v>
      </c>
      <c r="G250" s="55">
        <v>-68.84</v>
      </c>
      <c r="H250" s="55">
        <v>4.5999999999999996</v>
      </c>
      <c r="I250" s="55">
        <v>533</v>
      </c>
      <c r="J250" s="55">
        <v>18</v>
      </c>
      <c r="K250" s="55">
        <v>0.13</v>
      </c>
    </row>
    <row r="251" spans="1:11" x14ac:dyDescent="0.25">
      <c r="A251" s="55" t="s">
        <v>617</v>
      </c>
      <c r="B251" s="55" t="s">
        <v>132</v>
      </c>
      <c r="C251" s="55" t="s">
        <v>837</v>
      </c>
      <c r="D251" s="55" t="s">
        <v>618</v>
      </c>
      <c r="E251" s="55">
        <v>632154.47</v>
      </c>
      <c r="F251" s="55">
        <v>3674605.19</v>
      </c>
      <c r="G251" s="55">
        <v>-68.83</v>
      </c>
      <c r="H251" s="55">
        <v>4.5999999999999996</v>
      </c>
      <c r="I251" s="55">
        <v>533</v>
      </c>
      <c r="J251" s="55">
        <v>18</v>
      </c>
      <c r="K251" s="55">
        <v>0.13</v>
      </c>
    </row>
    <row r="252" spans="1:11" x14ac:dyDescent="0.25">
      <c r="A252" s="55" t="s">
        <v>619</v>
      </c>
      <c r="B252" s="55" t="s">
        <v>132</v>
      </c>
      <c r="C252" s="55" t="s">
        <v>837</v>
      </c>
      <c r="D252" s="55" t="s">
        <v>620</v>
      </c>
      <c r="E252" s="55">
        <v>632154.47</v>
      </c>
      <c r="F252" s="55">
        <v>3674580.19</v>
      </c>
      <c r="G252" s="55">
        <v>-68.819999999999993</v>
      </c>
      <c r="H252" s="55">
        <v>4.5999999999999996</v>
      </c>
      <c r="I252" s="55">
        <v>533</v>
      </c>
      <c r="J252" s="55">
        <v>18</v>
      </c>
      <c r="K252" s="55">
        <v>0.13</v>
      </c>
    </row>
    <row r="253" spans="1:11" x14ac:dyDescent="0.25">
      <c r="A253" s="55" t="s">
        <v>621</v>
      </c>
      <c r="B253" s="55" t="s">
        <v>132</v>
      </c>
      <c r="C253" s="55" t="s">
        <v>837</v>
      </c>
      <c r="D253" s="55" t="s">
        <v>622</v>
      </c>
      <c r="E253" s="55">
        <v>632154.47</v>
      </c>
      <c r="F253" s="55">
        <v>3674555.19</v>
      </c>
      <c r="G253" s="55">
        <v>-68.81</v>
      </c>
      <c r="H253" s="55">
        <v>4.5999999999999996</v>
      </c>
      <c r="I253" s="55">
        <v>533</v>
      </c>
      <c r="J253" s="55">
        <v>18</v>
      </c>
      <c r="K253" s="55">
        <v>0.13</v>
      </c>
    </row>
    <row r="254" spans="1:11" x14ac:dyDescent="0.25">
      <c r="A254" s="55" t="s">
        <v>623</v>
      </c>
      <c r="B254" s="55" t="s">
        <v>132</v>
      </c>
      <c r="C254" s="55" t="s">
        <v>837</v>
      </c>
      <c r="D254" s="55" t="s">
        <v>624</v>
      </c>
      <c r="E254" s="55">
        <v>632154.47</v>
      </c>
      <c r="F254" s="55">
        <v>3674530.19</v>
      </c>
      <c r="G254" s="55">
        <v>-68.83</v>
      </c>
      <c r="H254" s="55">
        <v>4.5999999999999996</v>
      </c>
      <c r="I254" s="55">
        <v>533</v>
      </c>
      <c r="J254" s="55">
        <v>18</v>
      </c>
      <c r="K254" s="55">
        <v>0.13</v>
      </c>
    </row>
    <row r="255" spans="1:11" x14ac:dyDescent="0.25">
      <c r="A255" s="55" t="s">
        <v>625</v>
      </c>
      <c r="B255" s="55" t="s">
        <v>132</v>
      </c>
      <c r="C255" s="55" t="s">
        <v>837</v>
      </c>
      <c r="D255" s="55" t="s">
        <v>626</v>
      </c>
      <c r="E255" s="55">
        <v>632154.47</v>
      </c>
      <c r="F255" s="55">
        <v>3674505.19</v>
      </c>
      <c r="G255" s="55">
        <v>-68.84</v>
      </c>
      <c r="H255" s="55">
        <v>4.5999999999999996</v>
      </c>
      <c r="I255" s="55">
        <v>533</v>
      </c>
      <c r="J255" s="55">
        <v>18</v>
      </c>
      <c r="K255" s="55">
        <v>0.13</v>
      </c>
    </row>
    <row r="256" spans="1:11" x14ac:dyDescent="0.25">
      <c r="A256" s="55" t="s">
        <v>627</v>
      </c>
      <c r="B256" s="55" t="s">
        <v>132</v>
      </c>
      <c r="C256" s="55" t="s">
        <v>837</v>
      </c>
      <c r="D256" s="55" t="s">
        <v>628</v>
      </c>
      <c r="E256" s="55">
        <v>632154.47</v>
      </c>
      <c r="F256" s="55">
        <v>3674480.19</v>
      </c>
      <c r="G256" s="55">
        <v>-68.84</v>
      </c>
      <c r="H256" s="55">
        <v>4.5999999999999996</v>
      </c>
      <c r="I256" s="55">
        <v>533</v>
      </c>
      <c r="J256" s="55">
        <v>18</v>
      </c>
      <c r="K256" s="55">
        <v>0.13</v>
      </c>
    </row>
    <row r="257" spans="1:11" x14ac:dyDescent="0.25">
      <c r="A257" s="55" t="s">
        <v>629</v>
      </c>
      <c r="B257" s="55" t="s">
        <v>132</v>
      </c>
      <c r="C257" s="55" t="s">
        <v>837</v>
      </c>
      <c r="D257" s="55" t="s">
        <v>630</v>
      </c>
      <c r="E257" s="55">
        <v>632154.47</v>
      </c>
      <c r="F257" s="55">
        <v>3674455.19</v>
      </c>
      <c r="G257" s="55">
        <v>-68.78</v>
      </c>
      <c r="H257" s="55">
        <v>4.5999999999999996</v>
      </c>
      <c r="I257" s="55">
        <v>533</v>
      </c>
      <c r="J257" s="55">
        <v>18</v>
      </c>
      <c r="K257" s="55">
        <v>0.13</v>
      </c>
    </row>
    <row r="258" spans="1:11" x14ac:dyDescent="0.25">
      <c r="A258" s="55" t="s">
        <v>631</v>
      </c>
      <c r="B258" s="55" t="s">
        <v>132</v>
      </c>
      <c r="C258" s="55" t="s">
        <v>837</v>
      </c>
      <c r="D258" s="55" t="s">
        <v>632</v>
      </c>
      <c r="E258" s="55">
        <v>632154.47</v>
      </c>
      <c r="F258" s="55">
        <v>3674430.19</v>
      </c>
      <c r="G258" s="55">
        <v>-68.790000000000006</v>
      </c>
      <c r="H258" s="55">
        <v>4.5999999999999996</v>
      </c>
      <c r="I258" s="55">
        <v>533</v>
      </c>
      <c r="J258" s="55">
        <v>18</v>
      </c>
      <c r="K258" s="55">
        <v>0.13</v>
      </c>
    </row>
    <row r="259" spans="1:11" x14ac:dyDescent="0.25">
      <c r="A259" s="55" t="s">
        <v>633</v>
      </c>
      <c r="B259" s="55" t="s">
        <v>132</v>
      </c>
      <c r="C259" s="55" t="s">
        <v>837</v>
      </c>
      <c r="D259" s="55" t="s">
        <v>634</v>
      </c>
      <c r="E259" s="55">
        <v>632154.47</v>
      </c>
      <c r="F259" s="55">
        <v>3674405.19</v>
      </c>
      <c r="G259" s="55">
        <v>-68.77</v>
      </c>
      <c r="H259" s="55">
        <v>4.5999999999999996</v>
      </c>
      <c r="I259" s="55">
        <v>533</v>
      </c>
      <c r="J259" s="55">
        <v>18</v>
      </c>
      <c r="K259" s="55">
        <v>0.13</v>
      </c>
    </row>
    <row r="260" spans="1:11" x14ac:dyDescent="0.25">
      <c r="A260" s="55" t="s">
        <v>635</v>
      </c>
      <c r="B260" s="55" t="s">
        <v>132</v>
      </c>
      <c r="C260" s="55" t="s">
        <v>837</v>
      </c>
      <c r="D260" s="55" t="s">
        <v>636</v>
      </c>
      <c r="E260" s="55">
        <v>632154.47</v>
      </c>
      <c r="F260" s="55">
        <v>3674380.19</v>
      </c>
      <c r="G260" s="55">
        <v>-68.739999999999995</v>
      </c>
      <c r="H260" s="55">
        <v>4.5999999999999996</v>
      </c>
      <c r="I260" s="55">
        <v>533</v>
      </c>
      <c r="J260" s="55">
        <v>18</v>
      </c>
      <c r="K260" s="55">
        <v>0.13</v>
      </c>
    </row>
    <row r="261" spans="1:11" x14ac:dyDescent="0.25">
      <c r="A261" s="55" t="s">
        <v>637</v>
      </c>
      <c r="B261" s="55" t="s">
        <v>132</v>
      </c>
      <c r="C261" s="55" t="s">
        <v>837</v>
      </c>
      <c r="D261" s="55" t="s">
        <v>638</v>
      </c>
      <c r="E261" s="55">
        <v>632154.47</v>
      </c>
      <c r="F261" s="55">
        <v>3674355.19</v>
      </c>
      <c r="G261" s="55">
        <v>-68.3</v>
      </c>
      <c r="H261" s="55">
        <v>4.5999999999999996</v>
      </c>
      <c r="I261" s="55">
        <v>533</v>
      </c>
      <c r="J261" s="55">
        <v>18</v>
      </c>
      <c r="K261" s="55">
        <v>0.13</v>
      </c>
    </row>
    <row r="262" spans="1:11" x14ac:dyDescent="0.25">
      <c r="A262" s="55" t="s">
        <v>639</v>
      </c>
      <c r="B262" s="55" t="s">
        <v>132</v>
      </c>
      <c r="C262" s="55" t="s">
        <v>837</v>
      </c>
      <c r="D262" s="55" t="s">
        <v>640</v>
      </c>
      <c r="E262" s="55">
        <v>632154.47</v>
      </c>
      <c r="F262" s="55">
        <v>3674330.19</v>
      </c>
      <c r="G262" s="55">
        <v>-68.790000000000006</v>
      </c>
      <c r="H262" s="55">
        <v>4.5999999999999996</v>
      </c>
      <c r="I262" s="55">
        <v>533</v>
      </c>
      <c r="J262" s="55">
        <v>18</v>
      </c>
      <c r="K262" s="55">
        <v>0.13</v>
      </c>
    </row>
    <row r="263" spans="1:11" x14ac:dyDescent="0.25">
      <c r="A263" s="55" t="s">
        <v>641</v>
      </c>
      <c r="B263" s="55" t="s">
        <v>132</v>
      </c>
      <c r="C263" s="55" t="s">
        <v>837</v>
      </c>
      <c r="D263" s="55" t="s">
        <v>642</v>
      </c>
      <c r="E263" s="55">
        <v>632179.47</v>
      </c>
      <c r="F263" s="55">
        <v>3674655.19</v>
      </c>
      <c r="G263" s="55">
        <v>-68.84</v>
      </c>
      <c r="H263" s="55">
        <v>4.5999999999999996</v>
      </c>
      <c r="I263" s="55">
        <v>533</v>
      </c>
      <c r="J263" s="55">
        <v>18</v>
      </c>
      <c r="K263" s="55">
        <v>0.13</v>
      </c>
    </row>
    <row r="264" spans="1:11" x14ac:dyDescent="0.25">
      <c r="A264" s="55" t="s">
        <v>643</v>
      </c>
      <c r="B264" s="55" t="s">
        <v>132</v>
      </c>
      <c r="C264" s="55" t="s">
        <v>837</v>
      </c>
      <c r="D264" s="55" t="s">
        <v>644</v>
      </c>
      <c r="E264" s="55">
        <v>632179.47</v>
      </c>
      <c r="F264" s="55">
        <v>3674630.19</v>
      </c>
      <c r="G264" s="55">
        <v>-68.77</v>
      </c>
      <c r="H264" s="55">
        <v>4.5999999999999996</v>
      </c>
      <c r="I264" s="55">
        <v>533</v>
      </c>
      <c r="J264" s="55">
        <v>18</v>
      </c>
      <c r="K264" s="55">
        <v>0.13</v>
      </c>
    </row>
    <row r="265" spans="1:11" x14ac:dyDescent="0.25">
      <c r="A265" s="55" t="s">
        <v>645</v>
      </c>
      <c r="B265" s="55" t="s">
        <v>132</v>
      </c>
      <c r="C265" s="55" t="s">
        <v>837</v>
      </c>
      <c r="D265" s="55" t="s">
        <v>646</v>
      </c>
      <c r="E265" s="55">
        <v>632179.47</v>
      </c>
      <c r="F265" s="55">
        <v>3674605.19</v>
      </c>
      <c r="G265" s="55">
        <v>-68.81</v>
      </c>
      <c r="H265" s="55">
        <v>4.5999999999999996</v>
      </c>
      <c r="I265" s="55">
        <v>533</v>
      </c>
      <c r="J265" s="55">
        <v>18</v>
      </c>
      <c r="K265" s="55">
        <v>0.13</v>
      </c>
    </row>
    <row r="266" spans="1:11" x14ac:dyDescent="0.25">
      <c r="A266" s="55" t="s">
        <v>647</v>
      </c>
      <c r="B266" s="55" t="s">
        <v>132</v>
      </c>
      <c r="C266" s="55" t="s">
        <v>837</v>
      </c>
      <c r="D266" s="55" t="s">
        <v>648</v>
      </c>
      <c r="E266" s="55">
        <v>632179.47</v>
      </c>
      <c r="F266" s="55">
        <v>3674580.19</v>
      </c>
      <c r="G266" s="55">
        <v>-68.819999999999993</v>
      </c>
      <c r="H266" s="55">
        <v>4.5999999999999996</v>
      </c>
      <c r="I266" s="55">
        <v>533</v>
      </c>
      <c r="J266" s="55">
        <v>18</v>
      </c>
      <c r="K266" s="55">
        <v>0.13</v>
      </c>
    </row>
    <row r="267" spans="1:11" x14ac:dyDescent="0.25">
      <c r="A267" s="55" t="s">
        <v>649</v>
      </c>
      <c r="B267" s="55" t="s">
        <v>132</v>
      </c>
      <c r="C267" s="55" t="s">
        <v>837</v>
      </c>
      <c r="D267" s="55" t="s">
        <v>650</v>
      </c>
      <c r="E267" s="55">
        <v>632179.47</v>
      </c>
      <c r="F267" s="55">
        <v>3674555.19</v>
      </c>
      <c r="G267" s="55">
        <v>-68.78</v>
      </c>
      <c r="H267" s="55">
        <v>4.5999999999999996</v>
      </c>
      <c r="I267" s="55">
        <v>533</v>
      </c>
      <c r="J267" s="55">
        <v>18</v>
      </c>
      <c r="K267" s="55">
        <v>0.13</v>
      </c>
    </row>
    <row r="268" spans="1:11" x14ac:dyDescent="0.25">
      <c r="A268" s="55" t="s">
        <v>651</v>
      </c>
      <c r="B268" s="55" t="s">
        <v>132</v>
      </c>
      <c r="C268" s="55" t="s">
        <v>837</v>
      </c>
      <c r="D268" s="55" t="s">
        <v>652</v>
      </c>
      <c r="E268" s="55">
        <v>632179.47</v>
      </c>
      <c r="F268" s="55">
        <v>3674530.19</v>
      </c>
      <c r="G268" s="55">
        <v>-68.8</v>
      </c>
      <c r="H268" s="55">
        <v>4.5999999999999996</v>
      </c>
      <c r="I268" s="55">
        <v>533</v>
      </c>
      <c r="J268" s="55">
        <v>18</v>
      </c>
      <c r="K268" s="55">
        <v>0.13</v>
      </c>
    </row>
    <row r="269" spans="1:11" x14ac:dyDescent="0.25">
      <c r="A269" s="55" t="s">
        <v>653</v>
      </c>
      <c r="B269" s="55" t="s">
        <v>132</v>
      </c>
      <c r="C269" s="55" t="s">
        <v>837</v>
      </c>
      <c r="D269" s="55" t="s">
        <v>654</v>
      </c>
      <c r="E269" s="55">
        <v>632179.47</v>
      </c>
      <c r="F269" s="55">
        <v>3674505.19</v>
      </c>
      <c r="G269" s="55">
        <v>-68.81</v>
      </c>
      <c r="H269" s="55">
        <v>4.5999999999999996</v>
      </c>
      <c r="I269" s="55">
        <v>533</v>
      </c>
      <c r="J269" s="55">
        <v>18</v>
      </c>
      <c r="K269" s="55">
        <v>0.13</v>
      </c>
    </row>
    <row r="270" spans="1:11" x14ac:dyDescent="0.25">
      <c r="A270" s="55" t="s">
        <v>655</v>
      </c>
      <c r="B270" s="55" t="s">
        <v>132</v>
      </c>
      <c r="C270" s="55" t="s">
        <v>837</v>
      </c>
      <c r="D270" s="55" t="s">
        <v>656</v>
      </c>
      <c r="E270" s="55">
        <v>632179.47</v>
      </c>
      <c r="F270" s="55">
        <v>3674480.19</v>
      </c>
      <c r="G270" s="55">
        <v>-68.790000000000006</v>
      </c>
      <c r="H270" s="55">
        <v>4.5999999999999996</v>
      </c>
      <c r="I270" s="55">
        <v>533</v>
      </c>
      <c r="J270" s="55">
        <v>18</v>
      </c>
      <c r="K270" s="55">
        <v>0.13</v>
      </c>
    </row>
    <row r="271" spans="1:11" x14ac:dyDescent="0.25">
      <c r="A271" s="55" t="s">
        <v>657</v>
      </c>
      <c r="B271" s="55" t="s">
        <v>132</v>
      </c>
      <c r="C271" s="55" t="s">
        <v>837</v>
      </c>
      <c r="D271" s="55" t="s">
        <v>658</v>
      </c>
      <c r="E271" s="55">
        <v>632179.47</v>
      </c>
      <c r="F271" s="55">
        <v>3674455.19</v>
      </c>
      <c r="G271" s="55">
        <v>-68.75</v>
      </c>
      <c r="H271" s="55">
        <v>4.5999999999999996</v>
      </c>
      <c r="I271" s="55">
        <v>533</v>
      </c>
      <c r="J271" s="55">
        <v>18</v>
      </c>
      <c r="K271" s="55">
        <v>0.13</v>
      </c>
    </row>
    <row r="272" spans="1:11" x14ac:dyDescent="0.25">
      <c r="A272" s="55" t="s">
        <v>659</v>
      </c>
      <c r="B272" s="55" t="s">
        <v>132</v>
      </c>
      <c r="C272" s="55" t="s">
        <v>837</v>
      </c>
      <c r="D272" s="55" t="s">
        <v>660</v>
      </c>
      <c r="E272" s="55">
        <v>632179.47</v>
      </c>
      <c r="F272" s="55">
        <v>3674430.19</v>
      </c>
      <c r="G272" s="55">
        <v>-68.739999999999995</v>
      </c>
      <c r="H272" s="55">
        <v>4.5999999999999996</v>
      </c>
      <c r="I272" s="55">
        <v>533</v>
      </c>
      <c r="J272" s="55">
        <v>18</v>
      </c>
      <c r="K272" s="55">
        <v>0.13</v>
      </c>
    </row>
    <row r="273" spans="1:11" x14ac:dyDescent="0.25">
      <c r="A273" s="55" t="s">
        <v>661</v>
      </c>
      <c r="B273" s="55" t="s">
        <v>132</v>
      </c>
      <c r="C273" s="55" t="s">
        <v>837</v>
      </c>
      <c r="D273" s="55" t="s">
        <v>662</v>
      </c>
      <c r="E273" s="55">
        <v>632179.47</v>
      </c>
      <c r="F273" s="55">
        <v>3674405.19</v>
      </c>
      <c r="G273" s="55">
        <v>-68.72</v>
      </c>
      <c r="H273" s="55">
        <v>4.5999999999999996</v>
      </c>
      <c r="I273" s="55">
        <v>533</v>
      </c>
      <c r="J273" s="55">
        <v>18</v>
      </c>
      <c r="K273" s="55">
        <v>0.13</v>
      </c>
    </row>
    <row r="274" spans="1:11" x14ac:dyDescent="0.25">
      <c r="A274" s="55" t="s">
        <v>663</v>
      </c>
      <c r="B274" s="55" t="s">
        <v>132</v>
      </c>
      <c r="C274" s="55" t="s">
        <v>837</v>
      </c>
      <c r="D274" s="55" t="s">
        <v>664</v>
      </c>
      <c r="E274" s="55">
        <v>632179.47</v>
      </c>
      <c r="F274" s="55">
        <v>3674380.19</v>
      </c>
      <c r="G274" s="55">
        <v>-68.709999999999994</v>
      </c>
      <c r="H274" s="55">
        <v>4.5999999999999996</v>
      </c>
      <c r="I274" s="55">
        <v>533</v>
      </c>
      <c r="J274" s="55">
        <v>18</v>
      </c>
      <c r="K274" s="55">
        <v>0.13</v>
      </c>
    </row>
    <row r="275" spans="1:11" x14ac:dyDescent="0.25">
      <c r="A275" s="55" t="s">
        <v>665</v>
      </c>
      <c r="B275" s="55" t="s">
        <v>132</v>
      </c>
      <c r="C275" s="55" t="s">
        <v>837</v>
      </c>
      <c r="D275" s="55" t="s">
        <v>666</v>
      </c>
      <c r="E275" s="55">
        <v>632179.47</v>
      </c>
      <c r="F275" s="55">
        <v>3674355.19</v>
      </c>
      <c r="G275" s="55">
        <v>-68.099999999999994</v>
      </c>
      <c r="H275" s="55">
        <v>4.5999999999999996</v>
      </c>
      <c r="I275" s="55">
        <v>533</v>
      </c>
      <c r="J275" s="55">
        <v>18</v>
      </c>
      <c r="K275" s="55">
        <v>0.13</v>
      </c>
    </row>
    <row r="276" spans="1:11" x14ac:dyDescent="0.25">
      <c r="A276" s="55" t="s">
        <v>667</v>
      </c>
      <c r="B276" s="55" t="s">
        <v>132</v>
      </c>
      <c r="C276" s="55" t="s">
        <v>837</v>
      </c>
      <c r="D276" s="55" t="s">
        <v>668</v>
      </c>
      <c r="E276" s="55">
        <v>632179.47</v>
      </c>
      <c r="F276" s="55">
        <v>3674330.19</v>
      </c>
      <c r="G276" s="55">
        <v>-68.77</v>
      </c>
      <c r="H276" s="55">
        <v>4.5999999999999996</v>
      </c>
      <c r="I276" s="55">
        <v>533</v>
      </c>
      <c r="J276" s="55">
        <v>18</v>
      </c>
      <c r="K276" s="55">
        <v>0.13</v>
      </c>
    </row>
    <row r="277" spans="1:11" x14ac:dyDescent="0.25">
      <c r="A277" s="55" t="s">
        <v>669</v>
      </c>
      <c r="B277" s="55" t="s">
        <v>132</v>
      </c>
      <c r="C277" s="55" t="s">
        <v>837</v>
      </c>
      <c r="D277" s="55" t="s">
        <v>670</v>
      </c>
      <c r="E277" s="55">
        <v>632204.47</v>
      </c>
      <c r="F277" s="55">
        <v>3674655.19</v>
      </c>
      <c r="G277" s="55">
        <v>-68.83</v>
      </c>
      <c r="H277" s="55">
        <v>4.5999999999999996</v>
      </c>
      <c r="I277" s="55">
        <v>533</v>
      </c>
      <c r="J277" s="55">
        <v>18</v>
      </c>
      <c r="K277" s="55">
        <v>0.13</v>
      </c>
    </row>
    <row r="278" spans="1:11" x14ac:dyDescent="0.25">
      <c r="A278" s="55" t="s">
        <v>671</v>
      </c>
      <c r="B278" s="55" t="s">
        <v>132</v>
      </c>
      <c r="C278" s="55" t="s">
        <v>837</v>
      </c>
      <c r="D278" s="55" t="s">
        <v>672</v>
      </c>
      <c r="E278" s="55">
        <v>632204.47</v>
      </c>
      <c r="F278" s="55">
        <v>3674630.19</v>
      </c>
      <c r="G278" s="55">
        <v>-68.83</v>
      </c>
      <c r="H278" s="55">
        <v>4.5999999999999996</v>
      </c>
      <c r="I278" s="55">
        <v>533</v>
      </c>
      <c r="J278" s="55">
        <v>18</v>
      </c>
      <c r="K278" s="55">
        <v>0.13</v>
      </c>
    </row>
    <row r="279" spans="1:11" x14ac:dyDescent="0.25">
      <c r="A279" s="55" t="s">
        <v>673</v>
      </c>
      <c r="B279" s="55" t="s">
        <v>132</v>
      </c>
      <c r="C279" s="55" t="s">
        <v>837</v>
      </c>
      <c r="D279" s="55" t="s">
        <v>674</v>
      </c>
      <c r="E279" s="55">
        <v>632204.47</v>
      </c>
      <c r="F279" s="55">
        <v>3674605.19</v>
      </c>
      <c r="G279" s="55">
        <v>-68.819999999999993</v>
      </c>
      <c r="H279" s="55">
        <v>4.5999999999999996</v>
      </c>
      <c r="I279" s="55">
        <v>533</v>
      </c>
      <c r="J279" s="55">
        <v>18</v>
      </c>
      <c r="K279" s="55">
        <v>0.13</v>
      </c>
    </row>
    <row r="280" spans="1:11" x14ac:dyDescent="0.25">
      <c r="A280" s="55" t="s">
        <v>675</v>
      </c>
      <c r="B280" s="55" t="s">
        <v>132</v>
      </c>
      <c r="C280" s="55" t="s">
        <v>837</v>
      </c>
      <c r="D280" s="55" t="s">
        <v>676</v>
      </c>
      <c r="E280" s="55">
        <v>632204.47</v>
      </c>
      <c r="F280" s="55">
        <v>3674580.19</v>
      </c>
      <c r="G280" s="55">
        <v>-68.55</v>
      </c>
      <c r="H280" s="55">
        <v>4.5999999999999996</v>
      </c>
      <c r="I280" s="55">
        <v>533</v>
      </c>
      <c r="J280" s="55">
        <v>18</v>
      </c>
      <c r="K280" s="55">
        <v>0.13</v>
      </c>
    </row>
    <row r="281" spans="1:11" x14ac:dyDescent="0.25">
      <c r="A281" s="55" t="s">
        <v>677</v>
      </c>
      <c r="B281" s="55" t="s">
        <v>132</v>
      </c>
      <c r="C281" s="55" t="s">
        <v>837</v>
      </c>
      <c r="D281" s="55" t="s">
        <v>678</v>
      </c>
      <c r="E281" s="55">
        <v>632204.47</v>
      </c>
      <c r="F281" s="55">
        <v>3674555.19</v>
      </c>
      <c r="G281" s="55">
        <v>-68.78</v>
      </c>
      <c r="H281" s="55">
        <v>4.5999999999999996</v>
      </c>
      <c r="I281" s="55">
        <v>533</v>
      </c>
      <c r="J281" s="55">
        <v>18</v>
      </c>
      <c r="K281" s="55">
        <v>0.13</v>
      </c>
    </row>
    <row r="282" spans="1:11" x14ac:dyDescent="0.25">
      <c r="A282" s="55" t="s">
        <v>679</v>
      </c>
      <c r="B282" s="55" t="s">
        <v>132</v>
      </c>
      <c r="C282" s="55" t="s">
        <v>837</v>
      </c>
      <c r="D282" s="55" t="s">
        <v>680</v>
      </c>
      <c r="E282" s="55">
        <v>632204.47</v>
      </c>
      <c r="F282" s="55">
        <v>3674530.19</v>
      </c>
      <c r="G282" s="55">
        <v>-68.790000000000006</v>
      </c>
      <c r="H282" s="55">
        <v>4.5999999999999996</v>
      </c>
      <c r="I282" s="55">
        <v>533</v>
      </c>
      <c r="J282" s="55">
        <v>18</v>
      </c>
      <c r="K282" s="55">
        <v>0.13</v>
      </c>
    </row>
    <row r="283" spans="1:11" x14ac:dyDescent="0.25">
      <c r="A283" s="55" t="s">
        <v>681</v>
      </c>
      <c r="B283" s="55" t="s">
        <v>132</v>
      </c>
      <c r="C283" s="55" t="s">
        <v>837</v>
      </c>
      <c r="D283" s="55" t="s">
        <v>682</v>
      </c>
      <c r="E283" s="55">
        <v>632204.47</v>
      </c>
      <c r="F283" s="55">
        <v>3674505.19</v>
      </c>
      <c r="G283" s="55">
        <v>-68.75</v>
      </c>
      <c r="H283" s="55">
        <v>4.5999999999999996</v>
      </c>
      <c r="I283" s="55">
        <v>533</v>
      </c>
      <c r="J283" s="55">
        <v>18</v>
      </c>
      <c r="K283" s="55">
        <v>0.13</v>
      </c>
    </row>
    <row r="284" spans="1:11" x14ac:dyDescent="0.25">
      <c r="A284" s="55" t="s">
        <v>683</v>
      </c>
      <c r="B284" s="55" t="s">
        <v>132</v>
      </c>
      <c r="C284" s="55" t="s">
        <v>837</v>
      </c>
      <c r="D284" s="55" t="s">
        <v>684</v>
      </c>
      <c r="E284" s="55">
        <v>632204.47</v>
      </c>
      <c r="F284" s="55">
        <v>3674480.19</v>
      </c>
      <c r="G284" s="55">
        <v>-68.69</v>
      </c>
      <c r="H284" s="55">
        <v>4.5999999999999996</v>
      </c>
      <c r="I284" s="55">
        <v>533</v>
      </c>
      <c r="J284" s="55">
        <v>18</v>
      </c>
      <c r="K284" s="55">
        <v>0.13</v>
      </c>
    </row>
    <row r="285" spans="1:11" x14ac:dyDescent="0.25">
      <c r="A285" s="55" t="s">
        <v>685</v>
      </c>
      <c r="B285" s="55" t="s">
        <v>132</v>
      </c>
      <c r="C285" s="55" t="s">
        <v>837</v>
      </c>
      <c r="D285" s="55" t="s">
        <v>686</v>
      </c>
      <c r="E285" s="55">
        <v>632204.47</v>
      </c>
      <c r="F285" s="55">
        <v>3674455.19</v>
      </c>
      <c r="G285" s="55">
        <v>-68.69</v>
      </c>
      <c r="H285" s="55">
        <v>4.5999999999999996</v>
      </c>
      <c r="I285" s="55">
        <v>533</v>
      </c>
      <c r="J285" s="55">
        <v>18</v>
      </c>
      <c r="K285" s="55">
        <v>0.13</v>
      </c>
    </row>
    <row r="286" spans="1:11" x14ac:dyDescent="0.25">
      <c r="A286" s="55" t="s">
        <v>687</v>
      </c>
      <c r="B286" s="55" t="s">
        <v>132</v>
      </c>
      <c r="C286" s="55" t="s">
        <v>837</v>
      </c>
      <c r="D286" s="55" t="s">
        <v>688</v>
      </c>
      <c r="E286" s="55">
        <v>632204.47</v>
      </c>
      <c r="F286" s="55">
        <v>3674430.19</v>
      </c>
      <c r="G286" s="55">
        <v>-68.69</v>
      </c>
      <c r="H286" s="55">
        <v>4.5999999999999996</v>
      </c>
      <c r="I286" s="55">
        <v>533</v>
      </c>
      <c r="J286" s="55">
        <v>18</v>
      </c>
      <c r="K286" s="55">
        <v>0.13</v>
      </c>
    </row>
    <row r="287" spans="1:11" x14ac:dyDescent="0.25">
      <c r="A287" s="55" t="s">
        <v>689</v>
      </c>
      <c r="B287" s="55" t="s">
        <v>132</v>
      </c>
      <c r="C287" s="55" t="s">
        <v>837</v>
      </c>
      <c r="D287" s="55" t="s">
        <v>690</v>
      </c>
      <c r="E287" s="55">
        <v>632204.47</v>
      </c>
      <c r="F287" s="55">
        <v>3674405.19</v>
      </c>
      <c r="G287" s="55">
        <v>-68.680000000000007</v>
      </c>
      <c r="H287" s="55">
        <v>4.5999999999999996</v>
      </c>
      <c r="I287" s="55">
        <v>533</v>
      </c>
      <c r="J287" s="55">
        <v>18</v>
      </c>
      <c r="K287" s="55">
        <v>0.13</v>
      </c>
    </row>
    <row r="288" spans="1:11" x14ac:dyDescent="0.25">
      <c r="A288" s="55" t="s">
        <v>691</v>
      </c>
      <c r="B288" s="55" t="s">
        <v>132</v>
      </c>
      <c r="C288" s="55" t="s">
        <v>837</v>
      </c>
      <c r="D288" s="55" t="s">
        <v>692</v>
      </c>
      <c r="E288" s="55">
        <v>632204.47</v>
      </c>
      <c r="F288" s="55">
        <v>3674380.19</v>
      </c>
      <c r="G288" s="55">
        <v>-68.8</v>
      </c>
      <c r="H288" s="55">
        <v>4.5999999999999996</v>
      </c>
      <c r="I288" s="55">
        <v>533</v>
      </c>
      <c r="J288" s="55">
        <v>18</v>
      </c>
      <c r="K288" s="55">
        <v>0.13</v>
      </c>
    </row>
    <row r="289" spans="1:11" x14ac:dyDescent="0.25">
      <c r="A289" s="55" t="s">
        <v>693</v>
      </c>
      <c r="B289" s="55" t="s">
        <v>132</v>
      </c>
      <c r="C289" s="55" t="s">
        <v>837</v>
      </c>
      <c r="D289" s="55" t="s">
        <v>694</v>
      </c>
      <c r="E289" s="55">
        <v>632204.47</v>
      </c>
      <c r="F289" s="55">
        <v>3674355.19</v>
      </c>
      <c r="G289" s="55">
        <v>-68.430000000000007</v>
      </c>
      <c r="H289" s="55">
        <v>4.5999999999999996</v>
      </c>
      <c r="I289" s="55">
        <v>533</v>
      </c>
      <c r="J289" s="55">
        <v>18</v>
      </c>
      <c r="K289" s="55">
        <v>0.13</v>
      </c>
    </row>
    <row r="290" spans="1:11" x14ac:dyDescent="0.25">
      <c r="A290" s="55" t="s">
        <v>695</v>
      </c>
      <c r="B290" s="55" t="s">
        <v>132</v>
      </c>
      <c r="C290" s="55" t="s">
        <v>837</v>
      </c>
      <c r="D290" s="55" t="s">
        <v>696</v>
      </c>
      <c r="E290" s="55">
        <v>632204.47</v>
      </c>
      <c r="F290" s="55">
        <v>3674330.19</v>
      </c>
      <c r="G290" s="55">
        <v>-68.760000000000005</v>
      </c>
      <c r="H290" s="55">
        <v>4.5999999999999996</v>
      </c>
      <c r="I290" s="55">
        <v>533</v>
      </c>
      <c r="J290" s="55">
        <v>18</v>
      </c>
      <c r="K290" s="55">
        <v>0.13</v>
      </c>
    </row>
    <row r="291" spans="1:11" x14ac:dyDescent="0.25">
      <c r="A291" s="55" t="s">
        <v>697</v>
      </c>
      <c r="B291" s="55" t="s">
        <v>132</v>
      </c>
      <c r="C291" s="55" t="s">
        <v>837</v>
      </c>
      <c r="D291" s="55" t="s">
        <v>698</v>
      </c>
      <c r="E291" s="55">
        <v>632229.47</v>
      </c>
      <c r="F291" s="55">
        <v>3674655.19</v>
      </c>
      <c r="G291" s="55">
        <v>-68.56</v>
      </c>
      <c r="H291" s="55">
        <v>4.5999999999999996</v>
      </c>
      <c r="I291" s="55">
        <v>533</v>
      </c>
      <c r="J291" s="55">
        <v>18</v>
      </c>
      <c r="K291" s="55">
        <v>0.13</v>
      </c>
    </row>
    <row r="292" spans="1:11" x14ac:dyDescent="0.25">
      <c r="A292" s="55" t="s">
        <v>699</v>
      </c>
      <c r="B292" s="55" t="s">
        <v>132</v>
      </c>
      <c r="C292" s="55" t="s">
        <v>837</v>
      </c>
      <c r="D292" s="55" t="s">
        <v>700</v>
      </c>
      <c r="E292" s="55">
        <v>632229.47</v>
      </c>
      <c r="F292" s="55">
        <v>3674630.19</v>
      </c>
      <c r="G292" s="55">
        <v>-68.7</v>
      </c>
      <c r="H292" s="55">
        <v>4.5999999999999996</v>
      </c>
      <c r="I292" s="55">
        <v>533</v>
      </c>
      <c r="J292" s="55">
        <v>18</v>
      </c>
      <c r="K292" s="55">
        <v>0.13</v>
      </c>
    </row>
    <row r="293" spans="1:11" x14ac:dyDescent="0.25">
      <c r="A293" s="55" t="s">
        <v>701</v>
      </c>
      <c r="B293" s="55" t="s">
        <v>132</v>
      </c>
      <c r="C293" s="55" t="s">
        <v>837</v>
      </c>
      <c r="D293" s="55" t="s">
        <v>702</v>
      </c>
      <c r="E293" s="55">
        <v>632229.47</v>
      </c>
      <c r="F293" s="55">
        <v>3674605.19</v>
      </c>
      <c r="G293" s="55">
        <v>-68.73</v>
      </c>
      <c r="H293" s="55">
        <v>4.5999999999999996</v>
      </c>
      <c r="I293" s="55">
        <v>533</v>
      </c>
      <c r="J293" s="55">
        <v>18</v>
      </c>
      <c r="K293" s="55">
        <v>0.13</v>
      </c>
    </row>
    <row r="294" spans="1:11" x14ac:dyDescent="0.25">
      <c r="A294" s="55" t="s">
        <v>703</v>
      </c>
      <c r="B294" s="55" t="s">
        <v>132</v>
      </c>
      <c r="C294" s="55" t="s">
        <v>837</v>
      </c>
      <c r="D294" s="55" t="s">
        <v>704</v>
      </c>
      <c r="E294" s="55">
        <v>632229.47</v>
      </c>
      <c r="F294" s="55">
        <v>3674580.19</v>
      </c>
      <c r="G294" s="55">
        <v>-68.459999999999994</v>
      </c>
      <c r="H294" s="55">
        <v>4.5999999999999996</v>
      </c>
      <c r="I294" s="55">
        <v>533</v>
      </c>
      <c r="J294" s="55">
        <v>18</v>
      </c>
      <c r="K294" s="55">
        <v>0.13</v>
      </c>
    </row>
    <row r="295" spans="1:11" x14ac:dyDescent="0.25">
      <c r="A295" s="55" t="s">
        <v>705</v>
      </c>
      <c r="B295" s="55" t="s">
        <v>132</v>
      </c>
      <c r="C295" s="55" t="s">
        <v>837</v>
      </c>
      <c r="D295" s="55" t="s">
        <v>706</v>
      </c>
      <c r="E295" s="55">
        <v>632229.47</v>
      </c>
      <c r="F295" s="55">
        <v>3674555.19</v>
      </c>
      <c r="G295" s="55">
        <v>-68.72</v>
      </c>
      <c r="H295" s="55">
        <v>4.5999999999999996</v>
      </c>
      <c r="I295" s="55">
        <v>533</v>
      </c>
      <c r="J295" s="55">
        <v>18</v>
      </c>
      <c r="K295" s="55">
        <v>0.13</v>
      </c>
    </row>
    <row r="296" spans="1:11" x14ac:dyDescent="0.25">
      <c r="A296" s="55" t="s">
        <v>707</v>
      </c>
      <c r="B296" s="55" t="s">
        <v>132</v>
      </c>
      <c r="C296" s="55" t="s">
        <v>837</v>
      </c>
      <c r="D296" s="55" t="s">
        <v>708</v>
      </c>
      <c r="E296" s="55">
        <v>632229.47</v>
      </c>
      <c r="F296" s="55">
        <v>3674530.19</v>
      </c>
      <c r="G296" s="55">
        <v>-68.72</v>
      </c>
      <c r="H296" s="55">
        <v>4.5999999999999996</v>
      </c>
      <c r="I296" s="55">
        <v>533</v>
      </c>
      <c r="J296" s="55">
        <v>18</v>
      </c>
      <c r="K296" s="55">
        <v>0.13</v>
      </c>
    </row>
    <row r="297" spans="1:11" x14ac:dyDescent="0.25">
      <c r="A297" s="55" t="s">
        <v>709</v>
      </c>
      <c r="B297" s="55" t="s">
        <v>132</v>
      </c>
      <c r="C297" s="55" t="s">
        <v>837</v>
      </c>
      <c r="D297" s="55" t="s">
        <v>710</v>
      </c>
      <c r="E297" s="55">
        <v>632229.47</v>
      </c>
      <c r="F297" s="55">
        <v>3674505.19</v>
      </c>
      <c r="G297" s="55">
        <v>-68.709999999999994</v>
      </c>
      <c r="H297" s="55">
        <v>4.5999999999999996</v>
      </c>
      <c r="I297" s="55">
        <v>533</v>
      </c>
      <c r="J297" s="55">
        <v>18</v>
      </c>
      <c r="K297" s="55">
        <v>0.13</v>
      </c>
    </row>
    <row r="298" spans="1:11" x14ac:dyDescent="0.25">
      <c r="A298" s="55" t="s">
        <v>711</v>
      </c>
      <c r="B298" s="55" t="s">
        <v>132</v>
      </c>
      <c r="C298" s="55" t="s">
        <v>837</v>
      </c>
      <c r="D298" s="55" t="s">
        <v>712</v>
      </c>
      <c r="E298" s="55">
        <v>632229.47</v>
      </c>
      <c r="F298" s="55">
        <v>3674480.19</v>
      </c>
      <c r="G298" s="55">
        <v>-68.69</v>
      </c>
      <c r="H298" s="55">
        <v>4.5999999999999996</v>
      </c>
      <c r="I298" s="55">
        <v>533</v>
      </c>
      <c r="J298" s="55">
        <v>18</v>
      </c>
      <c r="K298" s="55">
        <v>0.13</v>
      </c>
    </row>
    <row r="299" spans="1:11" x14ac:dyDescent="0.25">
      <c r="A299" s="55" t="s">
        <v>713</v>
      </c>
      <c r="B299" s="55" t="s">
        <v>132</v>
      </c>
      <c r="C299" s="55" t="s">
        <v>837</v>
      </c>
      <c r="D299" s="55" t="s">
        <v>714</v>
      </c>
      <c r="E299" s="55">
        <v>632229.47</v>
      </c>
      <c r="F299" s="55">
        <v>3674455.19</v>
      </c>
      <c r="G299" s="55">
        <v>-68.69</v>
      </c>
      <c r="H299" s="55">
        <v>4.5999999999999996</v>
      </c>
      <c r="I299" s="55">
        <v>533</v>
      </c>
      <c r="J299" s="55">
        <v>18</v>
      </c>
      <c r="K299" s="55">
        <v>0.13</v>
      </c>
    </row>
    <row r="300" spans="1:11" x14ac:dyDescent="0.25">
      <c r="A300" s="55" t="s">
        <v>715</v>
      </c>
      <c r="B300" s="55" t="s">
        <v>132</v>
      </c>
      <c r="C300" s="55" t="s">
        <v>837</v>
      </c>
      <c r="D300" s="55" t="s">
        <v>716</v>
      </c>
      <c r="E300" s="55">
        <v>632229.47</v>
      </c>
      <c r="F300" s="55">
        <v>3674430.19</v>
      </c>
      <c r="G300" s="55">
        <v>-68.69</v>
      </c>
      <c r="H300" s="55">
        <v>4.5999999999999996</v>
      </c>
      <c r="I300" s="55">
        <v>533</v>
      </c>
      <c r="J300" s="55">
        <v>18</v>
      </c>
      <c r="K300" s="55">
        <v>0.13</v>
      </c>
    </row>
    <row r="301" spans="1:11" x14ac:dyDescent="0.25">
      <c r="A301" s="55" t="s">
        <v>717</v>
      </c>
      <c r="B301" s="55" t="s">
        <v>132</v>
      </c>
      <c r="C301" s="55" t="s">
        <v>837</v>
      </c>
      <c r="D301" s="55" t="s">
        <v>718</v>
      </c>
      <c r="E301" s="55">
        <v>632229.47</v>
      </c>
      <c r="F301" s="55">
        <v>3674405.19</v>
      </c>
      <c r="G301" s="55">
        <v>-68.69</v>
      </c>
      <c r="H301" s="55">
        <v>4.5999999999999996</v>
      </c>
      <c r="I301" s="55">
        <v>533</v>
      </c>
      <c r="J301" s="55">
        <v>18</v>
      </c>
      <c r="K301" s="55">
        <v>0.13</v>
      </c>
    </row>
    <row r="302" spans="1:11" x14ac:dyDescent="0.25">
      <c r="A302" s="55" t="s">
        <v>719</v>
      </c>
      <c r="B302" s="55" t="s">
        <v>132</v>
      </c>
      <c r="C302" s="55" t="s">
        <v>837</v>
      </c>
      <c r="D302" s="55" t="s">
        <v>720</v>
      </c>
      <c r="E302" s="55">
        <v>632229.47</v>
      </c>
      <c r="F302" s="55">
        <v>3674380.19</v>
      </c>
      <c r="G302" s="55">
        <v>-68.59</v>
      </c>
      <c r="H302" s="55">
        <v>4.5999999999999996</v>
      </c>
      <c r="I302" s="55">
        <v>533</v>
      </c>
      <c r="J302" s="55">
        <v>18</v>
      </c>
      <c r="K302" s="55">
        <v>0.13</v>
      </c>
    </row>
    <row r="303" spans="1:11" x14ac:dyDescent="0.25">
      <c r="A303" s="55" t="s">
        <v>721</v>
      </c>
      <c r="B303" s="55" t="s">
        <v>132</v>
      </c>
      <c r="C303" s="55" t="s">
        <v>837</v>
      </c>
      <c r="D303" s="55" t="s">
        <v>722</v>
      </c>
      <c r="E303" s="55">
        <v>632229.47</v>
      </c>
      <c r="F303" s="55">
        <v>3674355.19</v>
      </c>
      <c r="G303" s="55">
        <v>-68.239999999999995</v>
      </c>
      <c r="H303" s="55">
        <v>4.5999999999999996</v>
      </c>
      <c r="I303" s="55">
        <v>533</v>
      </c>
      <c r="J303" s="55">
        <v>18</v>
      </c>
      <c r="K303" s="55">
        <v>0.13</v>
      </c>
    </row>
    <row r="304" spans="1:11" x14ac:dyDescent="0.25">
      <c r="A304" s="55" t="s">
        <v>723</v>
      </c>
      <c r="B304" s="55" t="s">
        <v>132</v>
      </c>
      <c r="C304" s="55" t="s">
        <v>837</v>
      </c>
      <c r="D304" s="55" t="s">
        <v>724</v>
      </c>
      <c r="E304" s="55">
        <v>632229.47</v>
      </c>
      <c r="F304" s="55">
        <v>3674330.19</v>
      </c>
      <c r="G304" s="55">
        <v>-68.180000000000007</v>
      </c>
      <c r="H304" s="55">
        <v>4.5999999999999996</v>
      </c>
      <c r="I304" s="55">
        <v>533</v>
      </c>
      <c r="J304" s="55">
        <v>18</v>
      </c>
      <c r="K304" s="55">
        <v>0.13</v>
      </c>
    </row>
    <row r="305" spans="1:11" x14ac:dyDescent="0.25">
      <c r="A305" s="55" t="s">
        <v>725</v>
      </c>
      <c r="B305" s="55" t="s">
        <v>132</v>
      </c>
      <c r="C305" s="55" t="s">
        <v>837</v>
      </c>
      <c r="D305" s="55" t="s">
        <v>726</v>
      </c>
      <c r="E305" s="55">
        <v>632254.47</v>
      </c>
      <c r="F305" s="55">
        <v>3674655.19</v>
      </c>
      <c r="G305" s="55">
        <v>-68.72</v>
      </c>
      <c r="H305" s="55">
        <v>4.5999999999999996</v>
      </c>
      <c r="I305" s="55">
        <v>533</v>
      </c>
      <c r="J305" s="55">
        <v>18</v>
      </c>
      <c r="K305" s="55">
        <v>0.13</v>
      </c>
    </row>
    <row r="306" spans="1:11" x14ac:dyDescent="0.25">
      <c r="A306" s="55" t="s">
        <v>727</v>
      </c>
      <c r="B306" s="55" t="s">
        <v>132</v>
      </c>
      <c r="C306" s="55" t="s">
        <v>837</v>
      </c>
      <c r="D306" s="55" t="s">
        <v>728</v>
      </c>
      <c r="E306" s="55">
        <v>632254.47</v>
      </c>
      <c r="F306" s="55">
        <v>3674630.19</v>
      </c>
      <c r="G306" s="55">
        <v>-68.66</v>
      </c>
      <c r="H306" s="55">
        <v>4.5999999999999996</v>
      </c>
      <c r="I306" s="55">
        <v>533</v>
      </c>
      <c r="J306" s="55">
        <v>18</v>
      </c>
      <c r="K306" s="55">
        <v>0.13</v>
      </c>
    </row>
    <row r="307" spans="1:11" x14ac:dyDescent="0.25">
      <c r="A307" s="55" t="s">
        <v>729</v>
      </c>
      <c r="B307" s="55" t="s">
        <v>132</v>
      </c>
      <c r="C307" s="55" t="s">
        <v>837</v>
      </c>
      <c r="D307" s="55" t="s">
        <v>730</v>
      </c>
      <c r="E307" s="55">
        <v>632254.47</v>
      </c>
      <c r="F307" s="55">
        <v>3674605.19</v>
      </c>
      <c r="G307" s="55">
        <v>-68.67</v>
      </c>
      <c r="H307" s="55">
        <v>4.5999999999999996</v>
      </c>
      <c r="I307" s="55">
        <v>533</v>
      </c>
      <c r="J307" s="55">
        <v>18</v>
      </c>
      <c r="K307" s="55">
        <v>0.13</v>
      </c>
    </row>
    <row r="308" spans="1:11" x14ac:dyDescent="0.25">
      <c r="A308" s="55" t="s">
        <v>731</v>
      </c>
      <c r="B308" s="55" t="s">
        <v>132</v>
      </c>
      <c r="C308" s="55" t="s">
        <v>837</v>
      </c>
      <c r="D308" s="55" t="s">
        <v>732</v>
      </c>
      <c r="E308" s="55">
        <v>632254.47</v>
      </c>
      <c r="F308" s="55">
        <v>3674580.19</v>
      </c>
      <c r="G308" s="55">
        <v>-68.72</v>
      </c>
      <c r="H308" s="55">
        <v>4.5999999999999996</v>
      </c>
      <c r="I308" s="55">
        <v>533</v>
      </c>
      <c r="J308" s="55">
        <v>18</v>
      </c>
      <c r="K308" s="55">
        <v>0.13</v>
      </c>
    </row>
    <row r="309" spans="1:11" x14ac:dyDescent="0.25">
      <c r="A309" s="55" t="s">
        <v>733</v>
      </c>
      <c r="B309" s="55" t="s">
        <v>132</v>
      </c>
      <c r="C309" s="55" t="s">
        <v>837</v>
      </c>
      <c r="D309" s="55" t="s">
        <v>734</v>
      </c>
      <c r="E309" s="55">
        <v>632254.47</v>
      </c>
      <c r="F309" s="55">
        <v>3674555.19</v>
      </c>
      <c r="G309" s="55">
        <v>-68.739999999999995</v>
      </c>
      <c r="H309" s="55">
        <v>4.5999999999999996</v>
      </c>
      <c r="I309" s="55">
        <v>533</v>
      </c>
      <c r="J309" s="55">
        <v>18</v>
      </c>
      <c r="K309" s="55">
        <v>0.13</v>
      </c>
    </row>
    <row r="310" spans="1:11" x14ac:dyDescent="0.25">
      <c r="A310" s="55" t="s">
        <v>735</v>
      </c>
      <c r="B310" s="55" t="s">
        <v>132</v>
      </c>
      <c r="C310" s="55" t="s">
        <v>837</v>
      </c>
      <c r="D310" s="55" t="s">
        <v>736</v>
      </c>
      <c r="E310" s="55">
        <v>632254.47</v>
      </c>
      <c r="F310" s="55">
        <v>3674530.19</v>
      </c>
      <c r="G310" s="55">
        <v>-68.709999999999994</v>
      </c>
      <c r="H310" s="55">
        <v>4.5999999999999996</v>
      </c>
      <c r="I310" s="55">
        <v>533</v>
      </c>
      <c r="J310" s="55">
        <v>18</v>
      </c>
      <c r="K310" s="55">
        <v>0.13</v>
      </c>
    </row>
    <row r="311" spans="1:11" x14ac:dyDescent="0.25">
      <c r="A311" s="55" t="s">
        <v>737</v>
      </c>
      <c r="B311" s="55" t="s">
        <v>132</v>
      </c>
      <c r="C311" s="55" t="s">
        <v>837</v>
      </c>
      <c r="D311" s="55" t="s">
        <v>738</v>
      </c>
      <c r="E311" s="55">
        <v>632254.47</v>
      </c>
      <c r="F311" s="55">
        <v>3674505.19</v>
      </c>
      <c r="G311" s="55">
        <v>-68.7</v>
      </c>
      <c r="H311" s="55">
        <v>4.5999999999999996</v>
      </c>
      <c r="I311" s="55">
        <v>533</v>
      </c>
      <c r="J311" s="55">
        <v>18</v>
      </c>
      <c r="K311" s="55">
        <v>0.13</v>
      </c>
    </row>
    <row r="312" spans="1:11" x14ac:dyDescent="0.25">
      <c r="A312" s="55" t="s">
        <v>739</v>
      </c>
      <c r="B312" s="55" t="s">
        <v>132</v>
      </c>
      <c r="C312" s="55" t="s">
        <v>837</v>
      </c>
      <c r="D312" s="55" t="s">
        <v>740</v>
      </c>
      <c r="E312" s="55">
        <v>632254.47</v>
      </c>
      <c r="F312" s="55">
        <v>3674480.19</v>
      </c>
      <c r="G312" s="55">
        <v>-68.66</v>
      </c>
      <c r="H312" s="55">
        <v>4.5999999999999996</v>
      </c>
      <c r="I312" s="55">
        <v>533</v>
      </c>
      <c r="J312" s="55">
        <v>18</v>
      </c>
      <c r="K312" s="55">
        <v>0.13</v>
      </c>
    </row>
    <row r="313" spans="1:11" x14ac:dyDescent="0.25">
      <c r="A313" s="55" t="s">
        <v>741</v>
      </c>
      <c r="B313" s="55" t="s">
        <v>132</v>
      </c>
      <c r="C313" s="55" t="s">
        <v>837</v>
      </c>
      <c r="D313" s="55" t="s">
        <v>742</v>
      </c>
      <c r="E313" s="55">
        <v>632254.47</v>
      </c>
      <c r="F313" s="55">
        <v>3674455.19</v>
      </c>
      <c r="G313" s="55">
        <v>-68.680000000000007</v>
      </c>
      <c r="H313" s="55">
        <v>4.5999999999999996</v>
      </c>
      <c r="I313" s="55">
        <v>533</v>
      </c>
      <c r="J313" s="55">
        <v>18</v>
      </c>
      <c r="K313" s="55">
        <v>0.13</v>
      </c>
    </row>
    <row r="314" spans="1:11" x14ac:dyDescent="0.25">
      <c r="A314" s="55" t="s">
        <v>743</v>
      </c>
      <c r="B314" s="55" t="s">
        <v>132</v>
      </c>
      <c r="C314" s="55" t="s">
        <v>837</v>
      </c>
      <c r="D314" s="55" t="s">
        <v>744</v>
      </c>
      <c r="E314" s="55">
        <v>632254.47</v>
      </c>
      <c r="F314" s="55">
        <v>3674430.19</v>
      </c>
      <c r="G314" s="55">
        <v>-68.709999999999994</v>
      </c>
      <c r="H314" s="55">
        <v>4.5999999999999996</v>
      </c>
      <c r="I314" s="55">
        <v>533</v>
      </c>
      <c r="J314" s="55">
        <v>18</v>
      </c>
      <c r="K314" s="55">
        <v>0.13</v>
      </c>
    </row>
    <row r="315" spans="1:11" x14ac:dyDescent="0.25">
      <c r="A315" s="55" t="s">
        <v>745</v>
      </c>
      <c r="B315" s="55" t="s">
        <v>132</v>
      </c>
      <c r="C315" s="55" t="s">
        <v>837</v>
      </c>
      <c r="D315" s="55" t="s">
        <v>746</v>
      </c>
      <c r="E315" s="55">
        <v>632254.47</v>
      </c>
      <c r="F315" s="55">
        <v>3674405.19</v>
      </c>
      <c r="G315" s="55">
        <v>-68.7</v>
      </c>
      <c r="H315" s="55">
        <v>4.5999999999999996</v>
      </c>
      <c r="I315" s="55">
        <v>533</v>
      </c>
      <c r="J315" s="55">
        <v>18</v>
      </c>
      <c r="K315" s="55">
        <v>0.13</v>
      </c>
    </row>
    <row r="316" spans="1:11" x14ac:dyDescent="0.25">
      <c r="A316" s="55" t="s">
        <v>747</v>
      </c>
      <c r="B316" s="55" t="s">
        <v>132</v>
      </c>
      <c r="C316" s="55" t="s">
        <v>837</v>
      </c>
      <c r="D316" s="55" t="s">
        <v>748</v>
      </c>
      <c r="E316" s="55">
        <v>632254.47</v>
      </c>
      <c r="F316" s="55">
        <v>3674380.19</v>
      </c>
      <c r="G316" s="55">
        <v>-67.849999999999994</v>
      </c>
      <c r="H316" s="55">
        <v>4.5999999999999996</v>
      </c>
      <c r="I316" s="55">
        <v>533</v>
      </c>
      <c r="J316" s="55">
        <v>18</v>
      </c>
      <c r="K316" s="55">
        <v>0.13</v>
      </c>
    </row>
    <row r="317" spans="1:11" x14ac:dyDescent="0.25">
      <c r="A317" s="55" t="s">
        <v>749</v>
      </c>
      <c r="B317" s="55" t="s">
        <v>132</v>
      </c>
      <c r="C317" s="55" t="s">
        <v>837</v>
      </c>
      <c r="D317" s="55" t="s">
        <v>750</v>
      </c>
      <c r="E317" s="55">
        <v>632254.47</v>
      </c>
      <c r="F317" s="55">
        <v>3674355.19</v>
      </c>
      <c r="G317" s="55">
        <v>-68.11</v>
      </c>
      <c r="H317" s="55">
        <v>4.5999999999999996</v>
      </c>
      <c r="I317" s="55">
        <v>533</v>
      </c>
      <c r="J317" s="55">
        <v>18</v>
      </c>
      <c r="K317" s="55">
        <v>0.13</v>
      </c>
    </row>
    <row r="318" spans="1:11" x14ac:dyDescent="0.25">
      <c r="A318" s="55" t="s">
        <v>751</v>
      </c>
      <c r="B318" s="55" t="s">
        <v>132</v>
      </c>
      <c r="C318" s="55" t="s">
        <v>837</v>
      </c>
      <c r="D318" s="55" t="s">
        <v>752</v>
      </c>
      <c r="E318" s="55">
        <v>632254.47</v>
      </c>
      <c r="F318" s="55">
        <v>3674330.19</v>
      </c>
      <c r="G318" s="55">
        <v>-68.62</v>
      </c>
      <c r="H318" s="55">
        <v>4.5999999999999996</v>
      </c>
      <c r="I318" s="55">
        <v>533</v>
      </c>
      <c r="J318" s="55">
        <v>18</v>
      </c>
      <c r="K318" s="55">
        <v>0.13</v>
      </c>
    </row>
    <row r="319" spans="1:11" x14ac:dyDescent="0.25">
      <c r="A319" s="55" t="s">
        <v>753</v>
      </c>
      <c r="B319" s="55" t="s">
        <v>132</v>
      </c>
      <c r="C319" s="55" t="s">
        <v>837</v>
      </c>
      <c r="D319" s="55" t="s">
        <v>754</v>
      </c>
      <c r="E319" s="55">
        <v>632279.47</v>
      </c>
      <c r="F319" s="55">
        <v>3674655.19</v>
      </c>
      <c r="G319" s="55">
        <v>-68.599999999999994</v>
      </c>
      <c r="H319" s="55">
        <v>4.5999999999999996</v>
      </c>
      <c r="I319" s="55">
        <v>533</v>
      </c>
      <c r="J319" s="55">
        <v>18</v>
      </c>
      <c r="K319" s="55">
        <v>0.13</v>
      </c>
    </row>
    <row r="320" spans="1:11" x14ac:dyDescent="0.25">
      <c r="A320" s="55" t="s">
        <v>755</v>
      </c>
      <c r="B320" s="55" t="s">
        <v>132</v>
      </c>
      <c r="C320" s="55" t="s">
        <v>837</v>
      </c>
      <c r="D320" s="55" t="s">
        <v>756</v>
      </c>
      <c r="E320" s="55">
        <v>632279.47</v>
      </c>
      <c r="F320" s="55">
        <v>3674630.19</v>
      </c>
      <c r="G320" s="55">
        <v>-68.23</v>
      </c>
      <c r="H320" s="55">
        <v>4.5999999999999996</v>
      </c>
      <c r="I320" s="55">
        <v>533</v>
      </c>
      <c r="J320" s="55">
        <v>18</v>
      </c>
      <c r="K320" s="55">
        <v>0.13</v>
      </c>
    </row>
    <row r="321" spans="1:11" x14ac:dyDescent="0.25">
      <c r="A321" s="55" t="s">
        <v>757</v>
      </c>
      <c r="B321" s="55" t="s">
        <v>132</v>
      </c>
      <c r="C321" s="55" t="s">
        <v>837</v>
      </c>
      <c r="D321" s="55" t="s">
        <v>758</v>
      </c>
      <c r="E321" s="55">
        <v>632279.47</v>
      </c>
      <c r="F321" s="55">
        <v>3674605.19</v>
      </c>
      <c r="G321" s="55">
        <v>-68.3</v>
      </c>
      <c r="H321" s="55">
        <v>4.5999999999999996</v>
      </c>
      <c r="I321" s="55">
        <v>533</v>
      </c>
      <c r="J321" s="55">
        <v>18</v>
      </c>
      <c r="K321" s="55">
        <v>0.13</v>
      </c>
    </row>
    <row r="322" spans="1:11" x14ac:dyDescent="0.25">
      <c r="A322" s="55" t="s">
        <v>759</v>
      </c>
      <c r="B322" s="55" t="s">
        <v>132</v>
      </c>
      <c r="C322" s="55" t="s">
        <v>837</v>
      </c>
      <c r="D322" s="55" t="s">
        <v>760</v>
      </c>
      <c r="E322" s="55">
        <v>632279.47</v>
      </c>
      <c r="F322" s="55">
        <v>3674580.19</v>
      </c>
      <c r="G322" s="55">
        <v>-68.45</v>
      </c>
      <c r="H322" s="55">
        <v>4.5999999999999996</v>
      </c>
      <c r="I322" s="55">
        <v>533</v>
      </c>
      <c r="J322" s="55">
        <v>18</v>
      </c>
      <c r="K322" s="55">
        <v>0.13</v>
      </c>
    </row>
    <row r="323" spans="1:11" x14ac:dyDescent="0.25">
      <c r="A323" s="55" t="s">
        <v>761</v>
      </c>
      <c r="B323" s="55" t="s">
        <v>132</v>
      </c>
      <c r="C323" s="55" t="s">
        <v>837</v>
      </c>
      <c r="D323" s="55" t="s">
        <v>762</v>
      </c>
      <c r="E323" s="55">
        <v>632279.47</v>
      </c>
      <c r="F323" s="55">
        <v>3674555.19</v>
      </c>
      <c r="G323" s="55">
        <v>-68.69</v>
      </c>
      <c r="H323" s="55">
        <v>4.5999999999999996</v>
      </c>
      <c r="I323" s="55">
        <v>533</v>
      </c>
      <c r="J323" s="55">
        <v>18</v>
      </c>
      <c r="K323" s="55">
        <v>0.13</v>
      </c>
    </row>
    <row r="324" spans="1:11" x14ac:dyDescent="0.25">
      <c r="A324" s="55" t="s">
        <v>763</v>
      </c>
      <c r="B324" s="55" t="s">
        <v>132</v>
      </c>
      <c r="C324" s="55" t="s">
        <v>837</v>
      </c>
      <c r="D324" s="55" t="s">
        <v>764</v>
      </c>
      <c r="E324" s="55">
        <v>632279.47</v>
      </c>
      <c r="F324" s="55">
        <v>3674530.19</v>
      </c>
      <c r="G324" s="55">
        <v>-68.739999999999995</v>
      </c>
      <c r="H324" s="55">
        <v>4.5999999999999996</v>
      </c>
      <c r="I324" s="55">
        <v>533</v>
      </c>
      <c r="J324" s="55">
        <v>18</v>
      </c>
      <c r="K324" s="55">
        <v>0.13</v>
      </c>
    </row>
    <row r="325" spans="1:11" x14ac:dyDescent="0.25">
      <c r="A325" s="55" t="s">
        <v>765</v>
      </c>
      <c r="B325" s="55" t="s">
        <v>132</v>
      </c>
      <c r="C325" s="55" t="s">
        <v>837</v>
      </c>
      <c r="D325" s="55" t="s">
        <v>766</v>
      </c>
      <c r="E325" s="55">
        <v>632279.47</v>
      </c>
      <c r="F325" s="55">
        <v>3674505.19</v>
      </c>
      <c r="G325" s="55">
        <v>-68.680000000000007</v>
      </c>
      <c r="H325" s="55">
        <v>4.5999999999999996</v>
      </c>
      <c r="I325" s="55">
        <v>533</v>
      </c>
      <c r="J325" s="55">
        <v>18</v>
      </c>
      <c r="K325" s="55">
        <v>0.13</v>
      </c>
    </row>
    <row r="326" spans="1:11" x14ac:dyDescent="0.25">
      <c r="A326" s="55" t="s">
        <v>767</v>
      </c>
      <c r="B326" s="55" t="s">
        <v>132</v>
      </c>
      <c r="C326" s="55" t="s">
        <v>837</v>
      </c>
      <c r="D326" s="55" t="s">
        <v>768</v>
      </c>
      <c r="E326" s="55">
        <v>632279.47</v>
      </c>
      <c r="F326" s="55">
        <v>3674480.19</v>
      </c>
      <c r="G326" s="55">
        <v>-68.72</v>
      </c>
      <c r="H326" s="55">
        <v>4.5999999999999996</v>
      </c>
      <c r="I326" s="55">
        <v>533</v>
      </c>
      <c r="J326" s="55">
        <v>18</v>
      </c>
      <c r="K326" s="55">
        <v>0.13</v>
      </c>
    </row>
    <row r="327" spans="1:11" x14ac:dyDescent="0.25">
      <c r="A327" s="55" t="s">
        <v>769</v>
      </c>
      <c r="B327" s="55" t="s">
        <v>132</v>
      </c>
      <c r="C327" s="55" t="s">
        <v>837</v>
      </c>
      <c r="D327" s="55" t="s">
        <v>770</v>
      </c>
      <c r="E327" s="55">
        <v>632279.47</v>
      </c>
      <c r="F327" s="55">
        <v>3674455.19</v>
      </c>
      <c r="G327" s="55">
        <v>-68.13</v>
      </c>
      <c r="H327" s="55">
        <v>4.5999999999999996</v>
      </c>
      <c r="I327" s="55">
        <v>533</v>
      </c>
      <c r="J327" s="55">
        <v>18</v>
      </c>
      <c r="K327" s="55">
        <v>0.13</v>
      </c>
    </row>
    <row r="328" spans="1:11" x14ac:dyDescent="0.25">
      <c r="A328" s="55" t="s">
        <v>771</v>
      </c>
      <c r="B328" s="55" t="s">
        <v>132</v>
      </c>
      <c r="C328" s="55" t="s">
        <v>837</v>
      </c>
      <c r="D328" s="55" t="s">
        <v>772</v>
      </c>
      <c r="E328" s="55">
        <v>632279.47</v>
      </c>
      <c r="F328" s="55">
        <v>3674430.19</v>
      </c>
      <c r="G328" s="55">
        <v>-68.38</v>
      </c>
      <c r="H328" s="55">
        <v>4.5999999999999996</v>
      </c>
      <c r="I328" s="55">
        <v>533</v>
      </c>
      <c r="J328" s="55">
        <v>18</v>
      </c>
      <c r="K328" s="55">
        <v>0.13</v>
      </c>
    </row>
    <row r="329" spans="1:11" x14ac:dyDescent="0.25">
      <c r="A329" s="55" t="s">
        <v>773</v>
      </c>
      <c r="B329" s="55" t="s">
        <v>132</v>
      </c>
      <c r="C329" s="55" t="s">
        <v>837</v>
      </c>
      <c r="D329" s="55" t="s">
        <v>774</v>
      </c>
      <c r="E329" s="55">
        <v>632279.47</v>
      </c>
      <c r="F329" s="55">
        <v>3674405.19</v>
      </c>
      <c r="G329" s="55">
        <v>-68.510000000000005</v>
      </c>
      <c r="H329" s="55">
        <v>4.5999999999999996</v>
      </c>
      <c r="I329" s="55">
        <v>533</v>
      </c>
      <c r="J329" s="55">
        <v>18</v>
      </c>
      <c r="K329" s="55">
        <v>0.13</v>
      </c>
    </row>
    <row r="330" spans="1:11" x14ac:dyDescent="0.25">
      <c r="A330" s="55" t="s">
        <v>775</v>
      </c>
      <c r="B330" s="55" t="s">
        <v>132</v>
      </c>
      <c r="C330" s="55" t="s">
        <v>837</v>
      </c>
      <c r="D330" s="55" t="s">
        <v>776</v>
      </c>
      <c r="E330" s="55">
        <v>632279.47</v>
      </c>
      <c r="F330" s="55">
        <v>3674380.19</v>
      </c>
      <c r="G330" s="55">
        <v>-68.540000000000006</v>
      </c>
      <c r="H330" s="55">
        <v>4.5999999999999996</v>
      </c>
      <c r="I330" s="55">
        <v>533</v>
      </c>
      <c r="J330" s="55">
        <v>18</v>
      </c>
      <c r="K330" s="55">
        <v>0.13</v>
      </c>
    </row>
    <row r="331" spans="1:11" x14ac:dyDescent="0.25">
      <c r="A331" s="55" t="s">
        <v>777</v>
      </c>
      <c r="B331" s="55" t="s">
        <v>132</v>
      </c>
      <c r="C331" s="55" t="s">
        <v>837</v>
      </c>
      <c r="D331" s="55" t="s">
        <v>778</v>
      </c>
      <c r="E331" s="55">
        <v>632279.47</v>
      </c>
      <c r="F331" s="55">
        <v>3674355.19</v>
      </c>
      <c r="G331" s="55">
        <v>-68.069999999999993</v>
      </c>
      <c r="H331" s="55">
        <v>4.5999999999999996</v>
      </c>
      <c r="I331" s="55">
        <v>533</v>
      </c>
      <c r="J331" s="55">
        <v>18</v>
      </c>
      <c r="K331" s="55">
        <v>0.13</v>
      </c>
    </row>
    <row r="332" spans="1:11" x14ac:dyDescent="0.25">
      <c r="A332" s="55" t="s">
        <v>779</v>
      </c>
      <c r="B332" s="55" t="s">
        <v>132</v>
      </c>
      <c r="C332" s="55" t="s">
        <v>837</v>
      </c>
      <c r="D332" s="55" t="s">
        <v>780</v>
      </c>
      <c r="E332" s="55">
        <v>632279.47</v>
      </c>
      <c r="F332" s="55">
        <v>3674330.19</v>
      </c>
      <c r="G332" s="55">
        <v>-68.52</v>
      </c>
      <c r="H332" s="55">
        <v>4.5999999999999996</v>
      </c>
      <c r="I332" s="55">
        <v>533</v>
      </c>
      <c r="J332" s="55">
        <v>18</v>
      </c>
      <c r="K332" s="55">
        <v>0.13</v>
      </c>
    </row>
    <row r="333" spans="1:11" x14ac:dyDescent="0.25">
      <c r="A333" s="55" t="s">
        <v>781</v>
      </c>
      <c r="B333" s="55" t="s">
        <v>132</v>
      </c>
      <c r="C333" s="55" t="s">
        <v>837</v>
      </c>
      <c r="D333" s="55" t="s">
        <v>782</v>
      </c>
      <c r="E333" s="55">
        <v>632154.47</v>
      </c>
      <c r="F333" s="55">
        <v>3674305.19</v>
      </c>
      <c r="G333" s="55">
        <v>-68.77</v>
      </c>
      <c r="H333" s="55">
        <v>4.5999999999999996</v>
      </c>
      <c r="I333" s="55">
        <v>533</v>
      </c>
      <c r="J333" s="55">
        <v>18</v>
      </c>
      <c r="K333" s="55">
        <v>0.13</v>
      </c>
    </row>
    <row r="334" spans="1:11" x14ac:dyDescent="0.25">
      <c r="A334" s="55" t="s">
        <v>783</v>
      </c>
      <c r="B334" s="55" t="s">
        <v>132</v>
      </c>
      <c r="C334" s="55" t="s">
        <v>837</v>
      </c>
      <c r="D334" s="55" t="s">
        <v>784</v>
      </c>
      <c r="E334" s="55">
        <v>632179.47</v>
      </c>
      <c r="F334" s="55">
        <v>3674305.19</v>
      </c>
      <c r="G334" s="55">
        <v>-68.760000000000005</v>
      </c>
      <c r="H334" s="55">
        <v>4.5999999999999996</v>
      </c>
      <c r="I334" s="55">
        <v>533</v>
      </c>
      <c r="J334" s="55">
        <v>18</v>
      </c>
      <c r="K334" s="55">
        <v>0.13</v>
      </c>
    </row>
    <row r="335" spans="1:11" x14ac:dyDescent="0.25">
      <c r="A335" s="55" t="s">
        <v>785</v>
      </c>
      <c r="B335" s="55" t="s">
        <v>132</v>
      </c>
      <c r="C335" s="55" t="s">
        <v>837</v>
      </c>
      <c r="D335" s="55" t="s">
        <v>786</v>
      </c>
      <c r="E335" s="55">
        <v>632204.47</v>
      </c>
      <c r="F335" s="55">
        <v>3674305.19</v>
      </c>
      <c r="G335" s="55">
        <v>-68.39</v>
      </c>
      <c r="H335" s="55">
        <v>4.5999999999999996</v>
      </c>
      <c r="I335" s="55">
        <v>533</v>
      </c>
      <c r="J335" s="55">
        <v>18</v>
      </c>
      <c r="K335" s="55">
        <v>0.13</v>
      </c>
    </row>
    <row r="336" spans="1:11" x14ac:dyDescent="0.25">
      <c r="A336" s="55" t="s">
        <v>787</v>
      </c>
      <c r="B336" s="55" t="s">
        <v>132</v>
      </c>
      <c r="C336" s="55" t="s">
        <v>837</v>
      </c>
      <c r="D336" s="55" t="s">
        <v>788</v>
      </c>
      <c r="E336" s="55">
        <v>632229.47</v>
      </c>
      <c r="F336" s="55">
        <v>3674305.19</v>
      </c>
      <c r="G336" s="55">
        <v>-68.55</v>
      </c>
      <c r="H336" s="55">
        <v>4.5999999999999996</v>
      </c>
      <c r="I336" s="55">
        <v>533</v>
      </c>
      <c r="J336" s="55">
        <v>18</v>
      </c>
      <c r="K336" s="55">
        <v>0.13</v>
      </c>
    </row>
    <row r="337" spans="1:11" x14ac:dyDescent="0.25">
      <c r="A337" s="55" t="s">
        <v>789</v>
      </c>
      <c r="B337" s="55" t="s">
        <v>132</v>
      </c>
      <c r="C337" s="55" t="s">
        <v>837</v>
      </c>
      <c r="D337" s="55" t="s">
        <v>790</v>
      </c>
      <c r="E337" s="55">
        <v>632254.47</v>
      </c>
      <c r="F337" s="55">
        <v>3674305.19</v>
      </c>
      <c r="G337" s="55">
        <v>-68.55</v>
      </c>
      <c r="H337" s="55">
        <v>4.5999999999999996</v>
      </c>
      <c r="I337" s="55">
        <v>533</v>
      </c>
      <c r="J337" s="55">
        <v>18</v>
      </c>
      <c r="K337" s="55">
        <v>0.13</v>
      </c>
    </row>
    <row r="338" spans="1:11" x14ac:dyDescent="0.25">
      <c r="A338" s="55" t="s">
        <v>791</v>
      </c>
      <c r="B338" s="55" t="s">
        <v>132</v>
      </c>
      <c r="C338" s="55" t="s">
        <v>837</v>
      </c>
      <c r="D338" s="55" t="s">
        <v>792</v>
      </c>
      <c r="E338" s="55">
        <v>632279.47</v>
      </c>
      <c r="F338" s="55">
        <v>3674305.19</v>
      </c>
      <c r="G338" s="55">
        <v>-68.47</v>
      </c>
      <c r="H338" s="55">
        <v>4.5999999999999996</v>
      </c>
      <c r="I338" s="55">
        <v>533</v>
      </c>
      <c r="J338" s="55">
        <v>18</v>
      </c>
      <c r="K338" s="55">
        <v>0.13</v>
      </c>
    </row>
    <row r="339" spans="1:11" x14ac:dyDescent="0.25">
      <c r="A339" s="31" t="s">
        <v>793</v>
      </c>
      <c r="B339" s="32"/>
      <c r="C339" s="32"/>
      <c r="D339" s="32"/>
    </row>
    <row r="340" spans="1:11" x14ac:dyDescent="0.25">
      <c r="A340" s="33" t="s">
        <v>794</v>
      </c>
      <c r="B340" s="34"/>
      <c r="C340" s="34"/>
      <c r="D340" s="34"/>
    </row>
    <row r="341" spans="1:11" x14ac:dyDescent="0.25">
      <c r="A341" s="33" t="s">
        <v>795</v>
      </c>
      <c r="B341" s="34"/>
      <c r="C341" s="34"/>
      <c r="D341" s="34"/>
    </row>
    <row r="342" spans="1:11" x14ac:dyDescent="0.25">
      <c r="A342" s="33" t="s">
        <v>796</v>
      </c>
      <c r="B342" s="34"/>
      <c r="C342" s="34"/>
      <c r="D342" s="34"/>
    </row>
  </sheetData>
  <sheetProtection algorithmName="SHA-512" hashValue="m7vReXi+EED/sbyH4mNslaug1fGTCKFH21MCWwnN98eh0lL2IsjDQLYd4MaU/zZTwTW84cJv+y60dLAOYhdjmg==" saltValue="BlXTDY0F8ECTTAefk6V3qg==" spinCount="100000" sheet="1" objects="1" scenarios="1"/>
  <mergeCells count="4">
    <mergeCell ref="A7:A8"/>
    <mergeCell ref="B7:B8"/>
    <mergeCell ref="C7:C8"/>
    <mergeCell ref="D7:D8"/>
  </mergeCells>
  <phoneticPr fontId="21" type="noConversion"/>
  <pageMargins left="0.7" right="0.7" top="0.75" bottom="0.75" header="0.3" footer="0.3"/>
  <pageSetup scale="57" orientation="landscape" r:id="rId1"/>
  <rowBreaks count="1" manualBreakCount="1">
    <brk id="29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C20AA-A01E-4D61-83DC-52A4B489ECA3}">
  <dimension ref="A1:N11"/>
  <sheetViews>
    <sheetView view="pageBreakPreview" zoomScaleNormal="100" zoomScaleSheetLayoutView="100" workbookViewId="0">
      <selection activeCell="A9" sqref="A9:M10"/>
    </sheetView>
  </sheetViews>
  <sheetFormatPr defaultRowHeight="15" x14ac:dyDescent="0.25"/>
  <cols>
    <col min="2" max="2" width="19.28515625" customWidth="1"/>
    <col min="5" max="5" width="13.140625" customWidth="1"/>
    <col min="6" max="6" width="12.28515625" customWidth="1"/>
    <col min="7" max="7" width="11.7109375" customWidth="1"/>
    <col min="8" max="8" width="12.7109375" customWidth="1"/>
    <col min="9" max="16" width="12.140625" customWidth="1"/>
  </cols>
  <sheetData>
    <row r="1" spans="1:14" x14ac:dyDescent="0.25">
      <c r="A1" s="21" t="str">
        <f>Con_PointSources!A1</f>
        <v>Morton Bay Geothermal Project</v>
      </c>
    </row>
    <row r="2" spans="1:14" x14ac:dyDescent="0.25">
      <c r="A2" s="22" t="str">
        <f>Con_PointSources!A2</f>
        <v>MBGP Construction Air Quality Impacts Analysis</v>
      </c>
    </row>
    <row r="3" spans="1:14" x14ac:dyDescent="0.25">
      <c r="A3" s="22" t="s">
        <v>797</v>
      </c>
    </row>
    <row r="4" spans="1:14" x14ac:dyDescent="0.25">
      <c r="A4" s="23" t="str">
        <f>Con_PointSources!A4</f>
        <v>Revised November 2023</v>
      </c>
    </row>
    <row r="6" spans="1:14" x14ac:dyDescent="0.25">
      <c r="A6" s="24" t="s">
        <v>900</v>
      </c>
    </row>
    <row r="7" spans="1:14" ht="24.75" x14ac:dyDescent="0.25">
      <c r="A7" s="43" t="s">
        <v>117</v>
      </c>
      <c r="B7" s="43" t="s">
        <v>120</v>
      </c>
      <c r="C7" s="25" t="s">
        <v>123</v>
      </c>
      <c r="D7" s="25" t="s">
        <v>798</v>
      </c>
      <c r="E7" s="43" t="s">
        <v>799</v>
      </c>
      <c r="F7" s="25" t="s">
        <v>800</v>
      </c>
      <c r="G7" s="25" t="s">
        <v>801</v>
      </c>
      <c r="H7" s="25" t="s">
        <v>802</v>
      </c>
      <c r="I7" s="25" t="s">
        <v>803</v>
      </c>
      <c r="J7" s="25" t="s">
        <v>804</v>
      </c>
      <c r="K7" s="25" t="s">
        <v>805</v>
      </c>
      <c r="L7" s="25" t="s">
        <v>806</v>
      </c>
      <c r="M7" s="25" t="s">
        <v>807</v>
      </c>
      <c r="N7" s="25" t="s">
        <v>808</v>
      </c>
    </row>
    <row r="8" spans="1:14" x14ac:dyDescent="0.25">
      <c r="A8" s="44"/>
      <c r="B8" s="44"/>
      <c r="C8" s="25" t="s">
        <v>128</v>
      </c>
      <c r="D8" s="25" t="s">
        <v>128</v>
      </c>
      <c r="E8" s="44"/>
      <c r="F8" s="25" t="s">
        <v>128</v>
      </c>
      <c r="G8" s="25" t="s">
        <v>128</v>
      </c>
      <c r="H8" s="25" t="s">
        <v>128</v>
      </c>
      <c r="I8" s="25" t="s">
        <v>128</v>
      </c>
      <c r="J8" s="25" t="s">
        <v>128</v>
      </c>
      <c r="K8" s="25" t="s">
        <v>128</v>
      </c>
      <c r="L8" s="25" t="s">
        <v>128</v>
      </c>
      <c r="M8" s="25" t="s">
        <v>128</v>
      </c>
      <c r="N8" s="25" t="s">
        <v>128</v>
      </c>
    </row>
    <row r="9" spans="1:14" ht="24" x14ac:dyDescent="0.25">
      <c r="A9" s="55" t="s">
        <v>809</v>
      </c>
      <c r="B9" s="55" t="s">
        <v>810</v>
      </c>
      <c r="C9" s="41">
        <v>-69.28</v>
      </c>
      <c r="D9" s="55">
        <v>0</v>
      </c>
      <c r="E9" s="42">
        <v>4</v>
      </c>
      <c r="F9" s="55">
        <v>0</v>
      </c>
      <c r="G9" s="55">
        <v>631753.02</v>
      </c>
      <c r="H9" s="55">
        <v>3674666.06</v>
      </c>
      <c r="I9" s="55">
        <v>632293.6</v>
      </c>
      <c r="J9" s="55">
        <v>3674665.25</v>
      </c>
      <c r="K9" s="55">
        <v>632293.6</v>
      </c>
      <c r="L9" s="55">
        <v>3674301.64</v>
      </c>
      <c r="M9" s="55">
        <v>631753.82999999996</v>
      </c>
      <c r="N9" s="55">
        <v>3674301.64</v>
      </c>
    </row>
    <row r="10" spans="1:14" x14ac:dyDescent="0.25">
      <c r="A10" s="35" t="s">
        <v>793</v>
      </c>
    </row>
    <row r="11" spans="1:14" x14ac:dyDescent="0.25">
      <c r="A11" s="33" t="s">
        <v>794</v>
      </c>
    </row>
  </sheetData>
  <sheetProtection algorithmName="SHA-512" hashValue="PTN2T4JG+T6rqpvXhB0ZOEYIHjrAaH+U+Tawx2j58P07FZpZHq2Cbg3pdYQbR1qYm2/ozJoqqLUEcSFYC2KR1A==" saltValue="qkFn6DI5RmVNoC6V/HVc7g==" spinCount="100000" sheet="1" objects="1" scenarios="1"/>
  <mergeCells count="3">
    <mergeCell ref="A7:A8"/>
    <mergeCell ref="B7:B8"/>
    <mergeCell ref="E7:E8"/>
  </mergeCells>
  <pageMargins left="0.7" right="0.7" top="0.75" bottom="0.75" header="0.3" footer="0.3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5A8F-0C6E-4466-A434-A3468A3A0EAD}">
  <dimension ref="A1:N23"/>
  <sheetViews>
    <sheetView view="pageBreakPreview" zoomScaleNormal="100" zoomScaleSheetLayoutView="100" workbookViewId="0">
      <selection activeCell="A9" sqref="A9:M10"/>
    </sheetView>
  </sheetViews>
  <sheetFormatPr defaultRowHeight="15" x14ac:dyDescent="0.25"/>
  <cols>
    <col min="1" max="1" width="12" customWidth="1"/>
    <col min="2" max="2" width="11.7109375" customWidth="1"/>
    <col min="3" max="3" width="15.42578125" customWidth="1"/>
    <col min="4" max="4" width="31.42578125" customWidth="1"/>
  </cols>
  <sheetData>
    <row r="1" spans="1:14" x14ac:dyDescent="0.25">
      <c r="A1" s="21" t="str">
        <f>Con_PointSources!A1</f>
        <v>Morton Bay Geothermal Project</v>
      </c>
    </row>
    <row r="2" spans="1:14" x14ac:dyDescent="0.25">
      <c r="A2" s="22" t="str">
        <f>Con_PointSources!A2</f>
        <v>MBGP Construction Air Quality Impacts Analysis</v>
      </c>
    </row>
    <row r="3" spans="1:14" x14ac:dyDescent="0.25">
      <c r="A3" s="22" t="s">
        <v>811</v>
      </c>
    </row>
    <row r="4" spans="1:14" x14ac:dyDescent="0.25">
      <c r="A4" s="23" t="str">
        <f>Con_PointSources!A4</f>
        <v>Revised November 2023</v>
      </c>
    </row>
    <row r="6" spans="1:14" x14ac:dyDescent="0.25">
      <c r="A6" s="24" t="s">
        <v>901</v>
      </c>
    </row>
    <row r="7" spans="1:14" x14ac:dyDescent="0.25">
      <c r="A7" s="43" t="s">
        <v>117</v>
      </c>
      <c r="B7" s="43" t="s">
        <v>118</v>
      </c>
      <c r="C7" s="43" t="s">
        <v>812</v>
      </c>
      <c r="D7" s="43" t="s">
        <v>120</v>
      </c>
      <c r="E7" s="25" t="s">
        <v>1</v>
      </c>
      <c r="F7" s="25" t="s">
        <v>7</v>
      </c>
      <c r="G7" s="25" t="s">
        <v>813</v>
      </c>
      <c r="H7" s="25" t="s">
        <v>11</v>
      </c>
      <c r="I7" s="25" t="s">
        <v>814</v>
      </c>
      <c r="J7" s="25" t="s">
        <v>9</v>
      </c>
      <c r="K7" s="25" t="s">
        <v>815</v>
      </c>
      <c r="L7" s="25" t="s">
        <v>16</v>
      </c>
      <c r="M7" s="25" t="s">
        <v>111</v>
      </c>
    </row>
    <row r="8" spans="1:14" x14ac:dyDescent="0.25">
      <c r="A8" s="44"/>
      <c r="B8" s="44"/>
      <c r="C8" s="44"/>
      <c r="D8" s="44"/>
      <c r="E8" s="25" t="s">
        <v>816</v>
      </c>
      <c r="F8" s="25" t="s">
        <v>816</v>
      </c>
      <c r="G8" s="25" t="s">
        <v>816</v>
      </c>
      <c r="H8" s="25" t="s">
        <v>816</v>
      </c>
      <c r="I8" s="25" t="s">
        <v>816</v>
      </c>
      <c r="J8" s="25" t="s">
        <v>816</v>
      </c>
      <c r="K8" s="25" t="s">
        <v>816</v>
      </c>
      <c r="L8" s="25" t="s">
        <v>816</v>
      </c>
      <c r="M8" s="25" t="s">
        <v>816</v>
      </c>
    </row>
    <row r="9" spans="1:14" ht="24" x14ac:dyDescent="0.25">
      <c r="A9" s="55" t="s">
        <v>896</v>
      </c>
      <c r="B9" s="55" t="s">
        <v>132</v>
      </c>
      <c r="C9" s="55" t="s">
        <v>133</v>
      </c>
      <c r="D9" s="55" t="s">
        <v>817</v>
      </c>
      <c r="E9" s="58">
        <v>5.1500000000000001E-3</v>
      </c>
      <c r="F9" s="58">
        <v>2.4099999999999998E-3</v>
      </c>
      <c r="G9" s="58">
        <v>2.1900000000000001E-3</v>
      </c>
      <c r="H9" s="58">
        <v>1.2099999999999999E-5</v>
      </c>
      <c r="I9" s="58">
        <v>2.1399999999999998E-5</v>
      </c>
      <c r="J9" s="58">
        <v>5.66E-5</v>
      </c>
      <c r="K9" s="58">
        <v>2.4199999999999999E-5</v>
      </c>
      <c r="L9" s="58">
        <v>5.3000000000000001E-5</v>
      </c>
      <c r="M9" s="58">
        <v>2.2900000000000001E-5</v>
      </c>
      <c r="N9" s="36"/>
    </row>
    <row r="10" spans="1:14" x14ac:dyDescent="0.25">
      <c r="A10" s="55" t="s">
        <v>809</v>
      </c>
      <c r="B10" s="55" t="s">
        <v>818</v>
      </c>
      <c r="C10" s="55" t="s">
        <v>133</v>
      </c>
      <c r="D10" s="55" t="s">
        <v>810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3.0466200783799999E-2</v>
      </c>
      <c r="K10" s="58">
        <v>1.7238436266800002E-2</v>
      </c>
      <c r="L10" s="58">
        <v>3.4361619036999999E-3</v>
      </c>
      <c r="M10" s="58">
        <v>1.8146360526E-3</v>
      </c>
    </row>
    <row r="11" spans="1:14" x14ac:dyDescent="0.25">
      <c r="A11" s="33" t="s">
        <v>819</v>
      </c>
    </row>
    <row r="12" spans="1:14" x14ac:dyDescent="0.25">
      <c r="A12" s="33" t="s">
        <v>835</v>
      </c>
    </row>
    <row r="13" spans="1:14" x14ac:dyDescent="0.25">
      <c r="A13" s="33" t="s">
        <v>836</v>
      </c>
    </row>
    <row r="14" spans="1:14" s="39" customFormat="1" ht="11.25" x14ac:dyDescent="0.2">
      <c r="A14" s="38" t="s">
        <v>820</v>
      </c>
    </row>
    <row r="15" spans="1:14" s="39" customFormat="1" ht="11.25" x14ac:dyDescent="0.2">
      <c r="A15" s="38" t="s">
        <v>821</v>
      </c>
    </row>
    <row r="16" spans="1:14" s="39" customFormat="1" ht="11.25" x14ac:dyDescent="0.2">
      <c r="A16" s="38" t="s">
        <v>822</v>
      </c>
    </row>
    <row r="17" spans="1:1" s="39" customFormat="1" ht="11.25" x14ac:dyDescent="0.2">
      <c r="A17" s="38" t="s">
        <v>823</v>
      </c>
    </row>
    <row r="18" spans="1:1" s="39" customFormat="1" ht="11.25" x14ac:dyDescent="0.2">
      <c r="A18" s="38" t="s">
        <v>824</v>
      </c>
    </row>
    <row r="19" spans="1:1" s="39" customFormat="1" ht="11.25" x14ac:dyDescent="0.2">
      <c r="A19" s="38" t="s">
        <v>825</v>
      </c>
    </row>
    <row r="20" spans="1:1" s="39" customFormat="1" ht="11.25" x14ac:dyDescent="0.2">
      <c r="A20" s="38" t="s">
        <v>826</v>
      </c>
    </row>
    <row r="21" spans="1:1" s="39" customFormat="1" ht="11.25" x14ac:dyDescent="0.2">
      <c r="A21" s="38" t="s">
        <v>827</v>
      </c>
    </row>
    <row r="22" spans="1:1" s="39" customFormat="1" ht="11.25" x14ac:dyDescent="0.2">
      <c r="A22" s="38" t="s">
        <v>828</v>
      </c>
    </row>
    <row r="23" spans="1:1" x14ac:dyDescent="0.25">
      <c r="A23" s="33" t="s">
        <v>829</v>
      </c>
    </row>
  </sheetData>
  <sheetProtection algorithmName="SHA-512" hashValue="ICLJHI6EOOVHOL3D7R1dWOcIdea5TgpOvDUKhEnA4TeCQ6GPIV/VgV5hjOQMqJ84gZaQFmCjCXX2hz0FmK5T5A==" saltValue="xNEsXfdeBooAZV5eqvcsng==" spinCount="100000" sheet="1" objects="1" scenarios="1"/>
  <mergeCells count="4">
    <mergeCell ref="A7:A8"/>
    <mergeCell ref="B7:B8"/>
    <mergeCell ref="C7:C8"/>
    <mergeCell ref="D7:D8"/>
  </mergeCells>
  <pageMargins left="0.7" right="0.7" top="0.75" bottom="0.75" header="0.3" footer="0.3"/>
  <pageSetup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B8EB-C325-4354-92B6-E234F79129B6}">
  <sheetPr>
    <tabColor rgb="FFFF0000"/>
  </sheetPr>
  <dimension ref="A1:N69"/>
  <sheetViews>
    <sheetView view="pageBreakPreview" zoomScale="80" zoomScaleNormal="90" zoomScaleSheetLayoutView="80" workbookViewId="0">
      <selection activeCell="F30" sqref="F30"/>
    </sheetView>
  </sheetViews>
  <sheetFormatPr defaultRowHeight="15" x14ac:dyDescent="0.25"/>
  <cols>
    <col min="1" max="1" width="10.85546875" customWidth="1"/>
    <col min="2" max="2" width="52.5703125" customWidth="1"/>
    <col min="3" max="3" width="18.140625" customWidth="1"/>
    <col min="4" max="4" width="15.28515625" customWidth="1"/>
    <col min="5" max="6" width="18" customWidth="1"/>
    <col min="7" max="7" width="18.85546875" customWidth="1"/>
    <col min="8" max="8" width="33.7109375" customWidth="1"/>
    <col min="9" max="9" width="22" customWidth="1"/>
    <col min="10" max="10" width="11.28515625" bestFit="1" customWidth="1"/>
    <col min="13" max="13" width="51.42578125" customWidth="1"/>
    <col min="14" max="14" width="62.42578125" customWidth="1"/>
  </cols>
  <sheetData>
    <row r="1" spans="1:14" ht="26.25" x14ac:dyDescent="0.4">
      <c r="A1" s="40" t="s">
        <v>838</v>
      </c>
    </row>
    <row r="2" spans="1:14" x14ac:dyDescent="0.25">
      <c r="A2" s="21" t="s">
        <v>97</v>
      </c>
    </row>
    <row r="3" spans="1:14" x14ac:dyDescent="0.25">
      <c r="A3" s="22" t="s">
        <v>831</v>
      </c>
    </row>
    <row r="4" spans="1:14" x14ac:dyDescent="0.25">
      <c r="A4" s="22" t="s">
        <v>113</v>
      </c>
    </row>
    <row r="5" spans="1:14" x14ac:dyDescent="0.25">
      <c r="A5" s="23" t="s">
        <v>895</v>
      </c>
    </row>
    <row r="7" spans="1:14" x14ac:dyDescent="0.25">
      <c r="A7" s="24" t="s">
        <v>833</v>
      </c>
    </row>
    <row r="8" spans="1:14" ht="30" customHeight="1" x14ac:dyDescent="0.25">
      <c r="A8" s="43" t="s">
        <v>0</v>
      </c>
      <c r="B8" s="43" t="s">
        <v>104</v>
      </c>
      <c r="C8" s="25" t="s">
        <v>22</v>
      </c>
      <c r="D8" s="25" t="s">
        <v>24</v>
      </c>
      <c r="E8" s="43" t="s">
        <v>25</v>
      </c>
      <c r="G8" s="19"/>
      <c r="H8" s="19"/>
      <c r="I8" s="19"/>
      <c r="J8" s="20"/>
    </row>
    <row r="9" spans="1:14" ht="15.75" thickBot="1" x14ac:dyDescent="0.3">
      <c r="A9" s="44"/>
      <c r="B9" s="52"/>
      <c r="C9" s="25" t="s">
        <v>98</v>
      </c>
      <c r="D9" s="25" t="s">
        <v>98</v>
      </c>
      <c r="E9" s="52"/>
      <c r="G9" s="19"/>
      <c r="H9" s="19"/>
      <c r="I9" s="19"/>
      <c r="J9" s="20"/>
      <c r="M9" s="8" t="s">
        <v>50</v>
      </c>
    </row>
    <row r="10" spans="1:14" ht="17.25" thickBot="1" x14ac:dyDescent="0.3">
      <c r="A10" s="46" t="s">
        <v>103</v>
      </c>
      <c r="B10" s="26" t="s">
        <v>26</v>
      </c>
      <c r="C10" s="29">
        <f>GETPIVOTDATA("Conc/Dep",Pivot!$A$3,"Pollutant","NO2","Average","1ST-HIGHEST MAX DAILY  1-HR","Group","All","Rank","1ST")</f>
        <v>61.827779999999997</v>
      </c>
      <c r="D10" s="26" t="s">
        <v>48</v>
      </c>
      <c r="E10" s="26" t="str">
        <f>IF(D10="--","--",IF(C10&gt;D10,"Yes","No"))</f>
        <v>--</v>
      </c>
      <c r="G10" s="14"/>
      <c r="H10" s="14"/>
      <c r="I10" s="15"/>
      <c r="J10" s="16"/>
      <c r="M10" s="9" t="s">
        <v>51</v>
      </c>
      <c r="N10" s="10" t="s">
        <v>52</v>
      </c>
    </row>
    <row r="11" spans="1:14" ht="15.75" thickBot="1" x14ac:dyDescent="0.3">
      <c r="A11" s="46"/>
      <c r="B11" s="26" t="s">
        <v>105</v>
      </c>
      <c r="C11" s="41">
        <f>GETPIVOTDATA("Conc/Dep",Pivot!$A$3,"Pollutant","NO2","Average","1ST-HIGHEST MAX DAILY  1-HR","Group","All","Rank","1ST","Met File","KIPL_2015-2018_2021_ADJU.SFC")</f>
        <v>60.717440000000003</v>
      </c>
      <c r="D11" s="26">
        <v>7.55</v>
      </c>
      <c r="E11" s="26" t="str">
        <f t="shared" ref="E11:E24" si="0">IF(D11="--","--",IF(C11&gt;D11,"Yes","No"))</f>
        <v>Yes</v>
      </c>
      <c r="G11" s="14"/>
      <c r="H11" s="14"/>
      <c r="I11" s="15"/>
      <c r="J11" s="17"/>
      <c r="M11" s="11" t="s">
        <v>53</v>
      </c>
      <c r="N11" s="1">
        <v>128</v>
      </c>
    </row>
    <row r="12" spans="1:14" ht="15.75" thickBot="1" x14ac:dyDescent="0.3">
      <c r="A12" s="47"/>
      <c r="B12" s="26" t="s">
        <v>27</v>
      </c>
      <c r="C12" s="29">
        <f>GETPIVOTDATA("Conc/Dep",Pivot!$A$3,"Pollutant","No2","Average","Annual","Group","ALL")</f>
        <v>11.256030000000001</v>
      </c>
      <c r="D12" s="30">
        <v>1</v>
      </c>
      <c r="E12" s="26" t="str">
        <f t="shared" si="0"/>
        <v>Yes</v>
      </c>
      <c r="G12" s="14"/>
      <c r="H12" s="14"/>
      <c r="I12" s="15"/>
      <c r="J12" s="17"/>
      <c r="M12" s="11" t="s">
        <v>54</v>
      </c>
      <c r="N12" s="1">
        <v>108</v>
      </c>
    </row>
    <row r="13" spans="1:14" ht="15.75" thickBot="1" x14ac:dyDescent="0.3">
      <c r="A13" s="26" t="s">
        <v>29</v>
      </c>
      <c r="B13" s="26" t="s">
        <v>30</v>
      </c>
      <c r="C13" s="26">
        <v>0.03</v>
      </c>
      <c r="D13" s="26">
        <v>1.96</v>
      </c>
      <c r="E13" s="26" t="str">
        <f t="shared" si="0"/>
        <v>No</v>
      </c>
      <c r="G13" s="14"/>
      <c r="H13" s="14"/>
      <c r="I13" s="15"/>
      <c r="J13" s="17"/>
      <c r="M13" s="11" t="s">
        <v>55</v>
      </c>
      <c r="N13" s="1">
        <v>241.3</v>
      </c>
    </row>
    <row r="14" spans="1:14" ht="15.75" thickBot="1" x14ac:dyDescent="0.3">
      <c r="A14" s="45" t="s">
        <v>1</v>
      </c>
      <c r="B14" s="26" t="s">
        <v>28</v>
      </c>
      <c r="C14" s="30">
        <f>GETPIVOTDATA("Conc/Dep",Pivot!$A$3,"Pollutant","CO","Average","1-HR","Group","ALL","Rank","1ST")</f>
        <v>146.80177</v>
      </c>
      <c r="D14" s="30">
        <v>2000</v>
      </c>
      <c r="E14" s="26" t="str">
        <f t="shared" si="0"/>
        <v>No</v>
      </c>
      <c r="G14" s="14"/>
      <c r="H14" s="14"/>
      <c r="I14" s="15"/>
      <c r="J14" s="17"/>
      <c r="M14" s="11" t="s">
        <v>56</v>
      </c>
      <c r="N14" s="1">
        <v>142</v>
      </c>
    </row>
    <row r="15" spans="1:14" ht="15.75" thickBot="1" x14ac:dyDescent="0.3">
      <c r="A15" s="47"/>
      <c r="B15" s="26" t="s">
        <v>30</v>
      </c>
      <c r="C15" s="30">
        <f>GETPIVOTDATA("Conc/Dep",Pivot!$A$3,"Pollutant","CO","Average","8-HR","Group","ALL","Rank","1ST")</f>
        <v>120.37341000000001</v>
      </c>
      <c r="D15" s="30">
        <v>500</v>
      </c>
      <c r="E15" s="26" t="str">
        <f t="shared" si="0"/>
        <v>No</v>
      </c>
      <c r="G15" s="14"/>
      <c r="H15" s="14"/>
      <c r="I15" s="15"/>
      <c r="J15" s="17"/>
      <c r="M15" s="11" t="s">
        <v>57</v>
      </c>
      <c r="N15" s="1">
        <v>39.799999999999997</v>
      </c>
    </row>
    <row r="16" spans="1:14" ht="26.25" thickBot="1" x14ac:dyDescent="0.3">
      <c r="A16" s="45" t="s">
        <v>31</v>
      </c>
      <c r="B16" s="26" t="s">
        <v>28</v>
      </c>
      <c r="C16" s="26">
        <f>GETPIVOTDATA("Conc/Dep",Pivot!$A$3,"Pollutant","SO2","Average","1-HR","Group","ALL")</f>
        <v>0.34490999999999999</v>
      </c>
      <c r="D16" s="26">
        <v>7.86</v>
      </c>
      <c r="E16" s="26" t="str">
        <f t="shared" si="0"/>
        <v>No</v>
      </c>
      <c r="G16" s="14"/>
      <c r="H16" s="14"/>
      <c r="I16" s="15"/>
      <c r="J16" s="17"/>
      <c r="M16" s="11" t="s">
        <v>58</v>
      </c>
      <c r="N16" s="1">
        <v>21</v>
      </c>
    </row>
    <row r="17" spans="1:14" ht="15.75" thickBot="1" x14ac:dyDescent="0.3">
      <c r="A17" s="46"/>
      <c r="B17" s="26" t="s">
        <v>32</v>
      </c>
      <c r="C17" s="26">
        <f>GETPIVOTDATA("Conc/Dep",Pivot!$A$3,"Pollutant","SO2","Average","3-HR","Group","ALL","Rank","1ST")</f>
        <v>0.31991000000000003</v>
      </c>
      <c r="D17" s="30">
        <v>25</v>
      </c>
      <c r="E17" s="26" t="str">
        <f t="shared" si="0"/>
        <v>No</v>
      </c>
      <c r="G17" s="14"/>
      <c r="H17" s="14"/>
      <c r="I17" s="15"/>
      <c r="J17" s="17"/>
      <c r="M17" s="11" t="s">
        <v>59</v>
      </c>
      <c r="N17" s="1">
        <v>9.4</v>
      </c>
    </row>
    <row r="18" spans="1:14" ht="15.75" thickBot="1" x14ac:dyDescent="0.3">
      <c r="A18" s="46"/>
      <c r="B18" s="26" t="s">
        <v>33</v>
      </c>
      <c r="C18" s="26">
        <f>GETPIVOTDATA("Conc/Dep",Pivot!$A$3,"Pollutant","SO2","Average","24-HR","Group","ALL","Rank","1ST")</f>
        <v>0.18490999999999999</v>
      </c>
      <c r="D18" s="30">
        <v>5</v>
      </c>
      <c r="E18" s="26" t="str">
        <f t="shared" si="0"/>
        <v>No</v>
      </c>
      <c r="G18" s="14"/>
      <c r="H18" s="14"/>
      <c r="I18" s="15"/>
      <c r="J18" s="17"/>
      <c r="M18" s="11" t="s">
        <v>60</v>
      </c>
      <c r="N18" s="1">
        <v>8.67</v>
      </c>
    </row>
    <row r="19" spans="1:14" ht="15.75" thickBot="1" x14ac:dyDescent="0.3">
      <c r="A19" s="47"/>
      <c r="B19" s="26" t="s">
        <v>34</v>
      </c>
      <c r="C19" s="26">
        <f>GETPIVOTDATA("Conc/Dep",Pivot!$A$3,"Pollutant","SO2","Average","Annual","Group","ALL")</f>
        <v>0.12221</v>
      </c>
      <c r="D19" s="30">
        <v>1</v>
      </c>
      <c r="E19" s="26" t="str">
        <f t="shared" si="0"/>
        <v>No</v>
      </c>
      <c r="G19" s="14"/>
      <c r="H19" s="14"/>
      <c r="I19" s="15"/>
      <c r="J19" s="17"/>
      <c r="M19" s="11" t="s">
        <v>61</v>
      </c>
      <c r="N19" s="12">
        <v>5266</v>
      </c>
    </row>
    <row r="20" spans="1:14" ht="15.75" thickBot="1" x14ac:dyDescent="0.3">
      <c r="A20" s="45" t="s">
        <v>35</v>
      </c>
      <c r="B20" s="26" t="s">
        <v>33</v>
      </c>
      <c r="C20" s="26">
        <f>GETPIVOTDATA("Conc/Dep",Pivot!$A$3,"Pollutant","PM10","Average","24-HR","Group","ALL","Rank","1ST")</f>
        <v>8.4045699999999997</v>
      </c>
      <c r="D20" s="30">
        <v>5</v>
      </c>
      <c r="E20" s="26" t="str">
        <f t="shared" si="0"/>
        <v>Yes</v>
      </c>
      <c r="G20" s="14"/>
      <c r="H20" s="14"/>
      <c r="I20" s="15"/>
      <c r="J20" s="17"/>
      <c r="M20" s="11" t="s">
        <v>62</v>
      </c>
      <c r="N20" s="12">
        <v>3549</v>
      </c>
    </row>
    <row r="21" spans="1:14" ht="15.75" thickBot="1" x14ac:dyDescent="0.3">
      <c r="A21" s="47"/>
      <c r="B21" s="26" t="s">
        <v>34</v>
      </c>
      <c r="C21" s="26">
        <f>GETPIVOTDATA("Conc/Dep",Pivot!$A$3,"Pollutant","PM10","Average","ANNUAL","Group","ALL")</f>
        <v>1.51275</v>
      </c>
      <c r="D21" s="30">
        <v>1</v>
      </c>
      <c r="E21" s="26" t="str">
        <f t="shared" si="0"/>
        <v>Yes</v>
      </c>
      <c r="G21" s="14"/>
      <c r="H21" s="14"/>
      <c r="I21" s="15"/>
      <c r="J21" s="17"/>
      <c r="M21" s="11" t="s">
        <v>63</v>
      </c>
      <c r="N21" s="1">
        <v>105</v>
      </c>
    </row>
    <row r="22" spans="1:14" ht="26.25" thickBot="1" x14ac:dyDescent="0.3">
      <c r="A22" s="45" t="s">
        <v>36</v>
      </c>
      <c r="B22" s="26" t="s">
        <v>106</v>
      </c>
      <c r="C22" s="26">
        <f>GETPIVOTDATA("Conc/Dep",Pivot!$A$3,"Pollutant","PM25","Average","1ST-HIGHEST 24-HR","Group","ALL","Rank","1ST","Met File","KIPL_2015-2018_2021_ADJU.SFC")</f>
        <v>1.29521</v>
      </c>
      <c r="D22" s="29">
        <v>1.2</v>
      </c>
      <c r="E22" s="26" t="str">
        <f t="shared" si="0"/>
        <v>Yes</v>
      </c>
      <c r="G22" s="14"/>
      <c r="H22" s="14"/>
      <c r="I22" s="15"/>
      <c r="J22" s="17"/>
      <c r="M22" s="11" t="s">
        <v>64</v>
      </c>
      <c r="N22" s="1">
        <v>65.2</v>
      </c>
    </row>
    <row r="23" spans="1:14" ht="15.75" thickBot="1" x14ac:dyDescent="0.3">
      <c r="A23" s="46"/>
      <c r="B23" s="26" t="s">
        <v>37</v>
      </c>
      <c r="C23" s="26">
        <f>GETPIVOTDATA("Conc/Dep",Pivot!$A$3,"Pollutant","PM25","Average","ANNUAL","Group","ALL","Rank","1ST")</f>
        <v>0.27494000000000002</v>
      </c>
      <c r="D23" s="26" t="s">
        <v>48</v>
      </c>
      <c r="E23" s="26" t="str">
        <f t="shared" si="0"/>
        <v>--</v>
      </c>
      <c r="G23" s="14"/>
      <c r="H23" s="14"/>
      <c r="I23" s="18"/>
      <c r="J23" s="16"/>
      <c r="M23" s="11" t="s">
        <v>65</v>
      </c>
      <c r="N23" s="13">
        <v>17.399999999999999</v>
      </c>
    </row>
    <row r="24" spans="1:14" ht="15.75" thickBot="1" x14ac:dyDescent="0.3">
      <c r="A24" s="47"/>
      <c r="B24" s="26" t="s">
        <v>38</v>
      </c>
      <c r="C24" s="26">
        <f>GETPIVOTDATA("Conc/Dep",Pivot!$A$3,"Pollutant","PM25","Average","ANNUAL","Group","ALL","Rank","1ST","Met File","KIPL_2015-2018_2021_ADJU.SFC")</f>
        <v>0.26713999999999999</v>
      </c>
      <c r="D24" s="29">
        <v>0.2</v>
      </c>
      <c r="E24" s="26" t="str">
        <f t="shared" si="0"/>
        <v>Yes</v>
      </c>
      <c r="G24" s="14"/>
      <c r="H24" s="14"/>
      <c r="I24" s="18"/>
      <c r="J24" s="17"/>
      <c r="M24" s="11" t="s">
        <v>66</v>
      </c>
      <c r="N24" s="1">
        <v>22.5</v>
      </c>
    </row>
    <row r="25" spans="1:14" ht="15.75" thickBot="1" x14ac:dyDescent="0.3">
      <c r="A25" s="27" t="s">
        <v>99</v>
      </c>
      <c r="M25" s="11" t="s">
        <v>67</v>
      </c>
      <c r="N25" s="1">
        <v>22.5</v>
      </c>
    </row>
    <row r="26" spans="1:14" ht="15.75" thickBot="1" x14ac:dyDescent="0.3">
      <c r="A26" s="2" t="s">
        <v>100</v>
      </c>
      <c r="M26" s="11" t="s">
        <v>68</v>
      </c>
      <c r="N26" s="1">
        <v>7.1</v>
      </c>
    </row>
    <row r="27" spans="1:14" ht="15.75" thickBot="1" x14ac:dyDescent="0.3">
      <c r="A27" s="2" t="s">
        <v>101</v>
      </c>
      <c r="M27" s="11" t="s">
        <v>69</v>
      </c>
      <c r="N27" s="1">
        <v>1.1000000000000001</v>
      </c>
    </row>
    <row r="28" spans="1:14" x14ac:dyDescent="0.25">
      <c r="A28" s="2" t="s">
        <v>102</v>
      </c>
    </row>
    <row r="29" spans="1:14" x14ac:dyDescent="0.25">
      <c r="A29" s="2" t="s">
        <v>108</v>
      </c>
    </row>
    <row r="30" spans="1:14" x14ac:dyDescent="0.25">
      <c r="A30" s="2"/>
    </row>
    <row r="31" spans="1:14" x14ac:dyDescent="0.25">
      <c r="A31" s="21" t="s">
        <v>97</v>
      </c>
    </row>
    <row r="32" spans="1:14" x14ac:dyDescent="0.25">
      <c r="A32" s="22" t="s">
        <v>831</v>
      </c>
    </row>
    <row r="33" spans="1:9" x14ac:dyDescent="0.25">
      <c r="A33" s="22" t="s">
        <v>112</v>
      </c>
    </row>
    <row r="34" spans="1:9" x14ac:dyDescent="0.25">
      <c r="A34" s="23" t="str">
        <f>A5</f>
        <v>Revised November 2023</v>
      </c>
    </row>
    <row r="36" spans="1:9" x14ac:dyDescent="0.25">
      <c r="A36" s="24" t="s">
        <v>832</v>
      </c>
    </row>
    <row r="37" spans="1:9" ht="24.75" x14ac:dyDescent="0.25">
      <c r="A37" s="43" t="s">
        <v>0</v>
      </c>
      <c r="B37" s="43" t="s">
        <v>104</v>
      </c>
      <c r="C37" s="25" t="s">
        <v>22</v>
      </c>
      <c r="D37" s="25" t="s">
        <v>107</v>
      </c>
      <c r="E37" s="25" t="s">
        <v>39</v>
      </c>
      <c r="F37" s="53" t="s">
        <v>114</v>
      </c>
      <c r="G37" s="54"/>
      <c r="H37" s="43" t="s">
        <v>70</v>
      </c>
      <c r="I37" s="43" t="s">
        <v>71</v>
      </c>
    </row>
    <row r="38" spans="1:9" ht="16.5" x14ac:dyDescent="0.25">
      <c r="A38" s="44"/>
      <c r="B38" s="44"/>
      <c r="C38" s="28" t="s">
        <v>23</v>
      </c>
      <c r="D38" s="28" t="s">
        <v>23</v>
      </c>
      <c r="E38" s="28" t="s">
        <v>23</v>
      </c>
      <c r="F38" s="28" t="s">
        <v>40</v>
      </c>
      <c r="G38" s="28" t="s">
        <v>41</v>
      </c>
      <c r="H38" s="44"/>
      <c r="I38" s="44"/>
    </row>
    <row r="39" spans="1:9" x14ac:dyDescent="0.25">
      <c r="A39" s="45" t="s">
        <v>103</v>
      </c>
      <c r="B39" s="26" t="s">
        <v>26</v>
      </c>
      <c r="C39" s="29">
        <f>C10</f>
        <v>61.827779999999997</v>
      </c>
      <c r="D39" s="30">
        <f>N21</f>
        <v>105</v>
      </c>
      <c r="E39" s="30">
        <f>C39+D39</f>
        <v>166.82777999999999</v>
      </c>
      <c r="F39" s="30">
        <v>339</v>
      </c>
      <c r="G39" s="26" t="s">
        <v>48</v>
      </c>
      <c r="H39" s="26" t="str">
        <f>IF(F39="--","--",IF(E39&gt;F39,"Yes","No"))</f>
        <v>No</v>
      </c>
      <c r="I39" s="26" t="str">
        <f>IF(G39="--","--",IF(E39&gt;G39,"Yes","No"))</f>
        <v>--</v>
      </c>
    </row>
    <row r="40" spans="1:9" x14ac:dyDescent="0.25">
      <c r="A40" s="46"/>
      <c r="B40" s="26" t="s">
        <v>42</v>
      </c>
      <c r="C40" s="41">
        <f>GETPIVOTDATA("Conc/Dep",Pivot!$A$3,"Pollutant","NO2","Average","8TH-HIGHEST MAX DAILY  1-HR","Group","ALL","Rank","1ST","Met File","KIPL_2015-2018_2021_ADJU.SFC")</f>
        <v>58.44941</v>
      </c>
      <c r="D40" s="29">
        <f>N22</f>
        <v>65.2</v>
      </c>
      <c r="E40" s="30">
        <f t="shared" ref="E40:E53" si="1">C40+D40</f>
        <v>123.64941</v>
      </c>
      <c r="F40" s="26" t="s">
        <v>48</v>
      </c>
      <c r="G40" s="30">
        <v>188</v>
      </c>
      <c r="H40" s="26" t="str">
        <f t="shared" ref="H40:H53" si="2">IF(F40="--","--",IF(E40&gt;F40,"Yes","No"))</f>
        <v>--</v>
      </c>
      <c r="I40" s="26" t="str">
        <f t="shared" ref="I40:I53" si="3">IF(G40="--","--",IF(E40&gt;G40,"Yes","No"))</f>
        <v>No</v>
      </c>
    </row>
    <row r="41" spans="1:9" x14ac:dyDescent="0.25">
      <c r="A41" s="47"/>
      <c r="B41" s="26" t="s">
        <v>34</v>
      </c>
      <c r="C41" s="29">
        <f>GETPIVOTDATA("Conc/Dep",Pivot!$A$3,"Pollutant","NO2","Average","ANNUAL","Group","ALL")</f>
        <v>11.256030000000001</v>
      </c>
      <c r="D41" s="29">
        <f>N23</f>
        <v>17.399999999999999</v>
      </c>
      <c r="E41" s="29">
        <f>SUM(C41:D41)</f>
        <v>28.656030000000001</v>
      </c>
      <c r="F41" s="30">
        <v>57</v>
      </c>
      <c r="G41" s="30">
        <v>100</v>
      </c>
      <c r="H41" s="26" t="str">
        <f t="shared" si="2"/>
        <v>No</v>
      </c>
      <c r="I41" s="26" t="str">
        <f t="shared" si="3"/>
        <v>No</v>
      </c>
    </row>
    <row r="42" spans="1:9" x14ac:dyDescent="0.25">
      <c r="A42" s="45" t="s">
        <v>1</v>
      </c>
      <c r="B42" s="26" t="s">
        <v>72</v>
      </c>
      <c r="C42" s="30">
        <f>GETPIVOTDATA("Conc/Dep",Pivot!$A$3,"Pollutant","CO","Average","1-HR","Group","ALL","Rank","1ST")</f>
        <v>146.80177</v>
      </c>
      <c r="D42" s="30">
        <f>N19</f>
        <v>5266</v>
      </c>
      <c r="E42" s="30">
        <f t="shared" si="1"/>
        <v>5412.80177</v>
      </c>
      <c r="F42" s="30">
        <v>23000</v>
      </c>
      <c r="G42" s="30">
        <v>40000</v>
      </c>
      <c r="H42" s="26" t="str">
        <f t="shared" si="2"/>
        <v>No</v>
      </c>
      <c r="I42" s="26" t="str">
        <f t="shared" si="3"/>
        <v>No</v>
      </c>
    </row>
    <row r="43" spans="1:9" x14ac:dyDescent="0.25">
      <c r="A43" s="47"/>
      <c r="B43" s="26" t="s">
        <v>77</v>
      </c>
      <c r="C43" s="42">
        <f>GETPIVOTDATA("Conc/Dep",Pivot!$A$3,"Pollutant","CO","Average","8-HR","Group","ALL","Rank","1ST")</f>
        <v>120.37341000000001</v>
      </c>
      <c r="D43" s="30">
        <f>N20</f>
        <v>3549</v>
      </c>
      <c r="E43" s="30">
        <f t="shared" si="1"/>
        <v>3669.3734100000001</v>
      </c>
      <c r="F43" s="30">
        <v>10000</v>
      </c>
      <c r="G43" s="30">
        <v>10000</v>
      </c>
      <c r="H43" s="26" t="str">
        <f t="shared" si="2"/>
        <v>No</v>
      </c>
      <c r="I43" s="26" t="str">
        <f t="shared" si="3"/>
        <v>No</v>
      </c>
    </row>
    <row r="44" spans="1:9" x14ac:dyDescent="0.25">
      <c r="A44" s="45" t="s">
        <v>31</v>
      </c>
      <c r="B44" s="26" t="s">
        <v>72</v>
      </c>
      <c r="C44" s="26">
        <f>C16</f>
        <v>0.34490999999999999</v>
      </c>
      <c r="D44" s="29">
        <f>N24</f>
        <v>22.5</v>
      </c>
      <c r="E44" s="29">
        <f t="shared" si="1"/>
        <v>22.844909999999999</v>
      </c>
      <c r="F44" s="30">
        <v>655</v>
      </c>
      <c r="G44" s="30">
        <v>196</v>
      </c>
      <c r="H44" s="26" t="str">
        <f t="shared" si="2"/>
        <v>No</v>
      </c>
      <c r="I44" s="26" t="str">
        <f t="shared" si="3"/>
        <v>No</v>
      </c>
    </row>
    <row r="45" spans="1:9" x14ac:dyDescent="0.25">
      <c r="A45" s="46"/>
      <c r="B45" s="26" t="s">
        <v>73</v>
      </c>
      <c r="C45" s="26">
        <f>GETPIVOTDATA("Conc/Dep",Pivot!$A$3,"Pollutant","SO2","Average","3-HR","Group","ALL")</f>
        <v>0.31991000000000003</v>
      </c>
      <c r="D45" s="29">
        <f>N25</f>
        <v>22.5</v>
      </c>
      <c r="E45" s="29">
        <f t="shared" si="1"/>
        <v>22.81991</v>
      </c>
      <c r="F45" s="26" t="s">
        <v>48</v>
      </c>
      <c r="G45" s="30">
        <v>1300</v>
      </c>
      <c r="H45" s="26" t="str">
        <f t="shared" si="2"/>
        <v>--</v>
      </c>
      <c r="I45" s="26" t="str">
        <f t="shared" si="3"/>
        <v>No</v>
      </c>
    </row>
    <row r="46" spans="1:9" x14ac:dyDescent="0.25">
      <c r="A46" s="46"/>
      <c r="B46" s="26" t="s">
        <v>74</v>
      </c>
      <c r="C46" s="26">
        <f>GETPIVOTDATA("Conc/Dep",Pivot!$A$3,"Pollutant","SO2","Average","24-HR","Group","ALL")</f>
        <v>0.18490999999999999</v>
      </c>
      <c r="D46" s="26">
        <f>N26</f>
        <v>7.1</v>
      </c>
      <c r="E46" s="26">
        <f t="shared" si="1"/>
        <v>7.28491</v>
      </c>
      <c r="F46" s="30">
        <v>105</v>
      </c>
      <c r="G46" s="30">
        <v>365</v>
      </c>
      <c r="H46" s="26" t="str">
        <f t="shared" si="2"/>
        <v>No</v>
      </c>
      <c r="I46" s="26" t="str">
        <f t="shared" si="3"/>
        <v>No</v>
      </c>
    </row>
    <row r="47" spans="1:9" x14ac:dyDescent="0.25">
      <c r="A47" s="47"/>
      <c r="B47" s="26" t="s">
        <v>75</v>
      </c>
      <c r="C47" s="26">
        <f>GETPIVOTDATA("Conc/Dep",Pivot!$A$3,"Pollutant","SO2","Average","ANNUAL","Group","ALL")</f>
        <v>0.12221</v>
      </c>
      <c r="D47" s="26">
        <f>N27</f>
        <v>1.1000000000000001</v>
      </c>
      <c r="E47" s="26">
        <f t="shared" si="1"/>
        <v>1.22221</v>
      </c>
      <c r="F47" s="26" t="s">
        <v>48</v>
      </c>
      <c r="G47" s="30">
        <v>80</v>
      </c>
      <c r="H47" s="26" t="str">
        <f t="shared" si="2"/>
        <v>--</v>
      </c>
      <c r="I47" s="26" t="str">
        <f t="shared" si="3"/>
        <v>No</v>
      </c>
    </row>
    <row r="48" spans="1:9" x14ac:dyDescent="0.25">
      <c r="A48" s="45" t="s">
        <v>35</v>
      </c>
      <c r="B48" s="26" t="s">
        <v>49</v>
      </c>
      <c r="C48" s="26">
        <f>C20</f>
        <v>8.4045699999999997</v>
      </c>
      <c r="D48" s="29">
        <f t="shared" ref="D48:D53" si="4">N13</f>
        <v>241.3</v>
      </c>
      <c r="E48" s="30">
        <f t="shared" si="1"/>
        <v>249.70457000000002</v>
      </c>
      <c r="F48" s="30">
        <v>50</v>
      </c>
      <c r="G48" s="37" t="s">
        <v>48</v>
      </c>
      <c r="H48" s="50" t="s">
        <v>109</v>
      </c>
      <c r="I48" s="51"/>
    </row>
    <row r="49" spans="1:14" x14ac:dyDescent="0.25">
      <c r="A49" s="46"/>
      <c r="B49" s="26" t="s">
        <v>76</v>
      </c>
      <c r="C49" s="26">
        <f>GETPIVOTDATA("Conc/Dep",Pivot!$A$3,"Pollutant","PM10","Average","24-HR","Group","ALL","Rank","1ST","Met File","KIPL__2018.SFC")</f>
        <v>7.1705199999999998</v>
      </c>
      <c r="D49" s="30">
        <f t="shared" si="4"/>
        <v>142</v>
      </c>
      <c r="E49" s="30">
        <f t="shared" si="1"/>
        <v>149.17052000000001</v>
      </c>
      <c r="F49" s="26" t="s">
        <v>48</v>
      </c>
      <c r="G49" s="30">
        <v>150</v>
      </c>
      <c r="H49" s="26" t="str">
        <f t="shared" si="2"/>
        <v>--</v>
      </c>
      <c r="I49" s="26" t="str">
        <f t="shared" si="3"/>
        <v>No</v>
      </c>
    </row>
    <row r="50" spans="1:14" x14ac:dyDescent="0.25">
      <c r="A50" s="47"/>
      <c r="B50" s="26" t="s">
        <v>37</v>
      </c>
      <c r="C50" s="26">
        <f>GETPIVOTDATA("Conc/Dep",Pivot!$A$3,"Pollutant","PM10","Average","ANNUAL","Group","ALL")</f>
        <v>1.51275</v>
      </c>
      <c r="D50" s="29">
        <f t="shared" si="4"/>
        <v>39.799999999999997</v>
      </c>
      <c r="E50" s="29">
        <f t="shared" si="1"/>
        <v>41.312749999999994</v>
      </c>
      <c r="F50" s="30">
        <v>20</v>
      </c>
      <c r="G50" s="26" t="s">
        <v>48</v>
      </c>
      <c r="H50" s="50" t="s">
        <v>109</v>
      </c>
      <c r="I50" s="51"/>
    </row>
    <row r="51" spans="1:14" x14ac:dyDescent="0.25">
      <c r="A51" s="45" t="s">
        <v>36</v>
      </c>
      <c r="B51" s="26" t="s">
        <v>43</v>
      </c>
      <c r="C51" s="26">
        <f>C22</f>
        <v>1.29521</v>
      </c>
      <c r="D51" s="29">
        <f t="shared" si="4"/>
        <v>21</v>
      </c>
      <c r="E51" s="29">
        <f t="shared" si="1"/>
        <v>22.295210000000001</v>
      </c>
      <c r="F51" s="26" t="s">
        <v>48</v>
      </c>
      <c r="G51" s="30">
        <v>35</v>
      </c>
      <c r="H51" s="26" t="str">
        <f t="shared" si="2"/>
        <v>--</v>
      </c>
      <c r="I51" s="26" t="str">
        <f t="shared" si="3"/>
        <v>No</v>
      </c>
    </row>
    <row r="52" spans="1:14" x14ac:dyDescent="0.25">
      <c r="A52" s="46"/>
      <c r="B52" s="26" t="s">
        <v>37</v>
      </c>
      <c r="C52" s="26">
        <f>C23</f>
        <v>0.27494000000000002</v>
      </c>
      <c r="D52" s="26">
        <f t="shared" si="4"/>
        <v>9.4</v>
      </c>
      <c r="E52" s="26">
        <f t="shared" si="1"/>
        <v>9.6749400000000012</v>
      </c>
      <c r="F52" s="30">
        <v>12</v>
      </c>
      <c r="G52" s="26" t="s">
        <v>48</v>
      </c>
      <c r="H52" s="26" t="str">
        <f t="shared" si="2"/>
        <v>No</v>
      </c>
      <c r="I52" s="26" t="str">
        <f t="shared" si="3"/>
        <v>--</v>
      </c>
    </row>
    <row r="53" spans="1:14" x14ac:dyDescent="0.25">
      <c r="A53" s="47"/>
      <c r="B53" s="26" t="s">
        <v>38</v>
      </c>
      <c r="C53" s="26">
        <f>C24</f>
        <v>0.26713999999999999</v>
      </c>
      <c r="D53" s="26">
        <f t="shared" si="4"/>
        <v>8.67</v>
      </c>
      <c r="E53" s="26">
        <f t="shared" si="1"/>
        <v>8.9371399999999994</v>
      </c>
      <c r="F53" s="26" t="s">
        <v>48</v>
      </c>
      <c r="G53" s="30">
        <v>12</v>
      </c>
      <c r="H53" s="26" t="str">
        <f t="shared" si="2"/>
        <v>--</v>
      </c>
      <c r="I53" s="26" t="str">
        <f t="shared" si="3"/>
        <v>No</v>
      </c>
    </row>
    <row r="54" spans="1:14" ht="15.75" thickBot="1" x14ac:dyDescent="0.3">
      <c r="A54" s="27" t="s">
        <v>99</v>
      </c>
    </row>
    <row r="55" spans="1:14" x14ac:dyDescent="0.25">
      <c r="A55" s="2" t="s">
        <v>101</v>
      </c>
      <c r="M55" s="49"/>
      <c r="N55" s="49"/>
    </row>
    <row r="56" spans="1:14" x14ac:dyDescent="0.25">
      <c r="A56" s="2" t="s">
        <v>102</v>
      </c>
      <c r="M56" s="48"/>
      <c r="N56" s="48"/>
    </row>
    <row r="57" spans="1:14" x14ac:dyDescent="0.25">
      <c r="A57" s="2" t="s">
        <v>115</v>
      </c>
      <c r="M57" s="48"/>
      <c r="N57" s="48"/>
    </row>
    <row r="58" spans="1:14" x14ac:dyDescent="0.25">
      <c r="A58" s="2"/>
      <c r="M58" s="2"/>
    </row>
    <row r="67" ht="39" customHeight="1" x14ac:dyDescent="0.25"/>
    <row r="68" ht="50.25" customHeight="1" x14ac:dyDescent="0.25"/>
    <row r="69" ht="26.25" customHeight="1" x14ac:dyDescent="0.25"/>
  </sheetData>
  <mergeCells count="23">
    <mergeCell ref="A16:A19"/>
    <mergeCell ref="A37:A38"/>
    <mergeCell ref="B37:B38"/>
    <mergeCell ref="I37:I38"/>
    <mergeCell ref="H37:H38"/>
    <mergeCell ref="F37:G37"/>
    <mergeCell ref="A8:A9"/>
    <mergeCell ref="B8:B9"/>
    <mergeCell ref="E8:E9"/>
    <mergeCell ref="A10:A12"/>
    <mergeCell ref="A14:A15"/>
    <mergeCell ref="A44:A47"/>
    <mergeCell ref="A42:A43"/>
    <mergeCell ref="A39:A41"/>
    <mergeCell ref="M57:N57"/>
    <mergeCell ref="A20:A21"/>
    <mergeCell ref="A22:A24"/>
    <mergeCell ref="M55:N55"/>
    <mergeCell ref="M56:N56"/>
    <mergeCell ref="H50:I50"/>
    <mergeCell ref="H48:I48"/>
    <mergeCell ref="A51:A53"/>
    <mergeCell ref="A48:A50"/>
  </mergeCells>
  <conditionalFormatting sqref="E10:E24 H39:I47">
    <cfRule type="cellIs" dxfId="7" priority="6" operator="equal">
      <formula>"Yes"</formula>
    </cfRule>
  </conditionalFormatting>
  <conditionalFormatting sqref="H48">
    <cfRule type="cellIs" dxfId="6" priority="1" operator="equal">
      <formula>"Yes"</formula>
    </cfRule>
  </conditionalFormatting>
  <conditionalFormatting sqref="H49:I49 H50 H51:I53">
    <cfRule type="cellIs" dxfId="5" priority="2" operator="equal">
      <formula>"Yes"</formula>
    </cfRule>
  </conditionalFormatting>
  <pageMargins left="0.7" right="0.7" top="0.75" bottom="0.75" header="0.3" footer="0.3"/>
  <pageSetup scale="43" orientation="landscape" r:id="rId1"/>
  <rowBreaks count="1" manualBreakCount="1">
    <brk id="3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0E88C-7471-4959-9FC6-ED5B770F2850}">
  <sheetPr>
    <tabColor rgb="FFFF0000"/>
  </sheetPr>
  <dimension ref="A1:C165"/>
  <sheetViews>
    <sheetView workbookViewId="0">
      <selection activeCell="F30" sqref="F30"/>
    </sheetView>
  </sheetViews>
  <sheetFormatPr defaultRowHeight="15" x14ac:dyDescent="0.25"/>
  <cols>
    <col min="1" max="1" width="36.85546875" bestFit="1" customWidth="1"/>
    <col min="2" max="2" width="16.28515625" bestFit="1" customWidth="1"/>
    <col min="3" max="4" width="11.28515625" bestFit="1" customWidth="1"/>
    <col min="5" max="6" width="11" bestFit="1" customWidth="1"/>
    <col min="7" max="7" width="11.28515625" bestFit="1" customWidth="1"/>
  </cols>
  <sheetData>
    <row r="1" spans="1:3" ht="26.25" x14ac:dyDescent="0.4">
      <c r="A1" s="40" t="s">
        <v>838</v>
      </c>
    </row>
    <row r="2" spans="1:3" x14ac:dyDescent="0.25">
      <c r="A2" t="s">
        <v>78</v>
      </c>
    </row>
    <row r="3" spans="1:3" x14ac:dyDescent="0.25">
      <c r="A3" s="3" t="s">
        <v>46</v>
      </c>
      <c r="B3" s="3" t="s">
        <v>47</v>
      </c>
    </row>
    <row r="4" spans="1:3" x14ac:dyDescent="0.25">
      <c r="A4" s="3" t="s">
        <v>44</v>
      </c>
      <c r="B4" t="s">
        <v>3</v>
      </c>
      <c r="C4" t="s">
        <v>45</v>
      </c>
    </row>
    <row r="5" spans="1:3" x14ac:dyDescent="0.25">
      <c r="A5" s="4" t="s">
        <v>7</v>
      </c>
      <c r="B5">
        <v>61.827779999999997</v>
      </c>
      <c r="C5">
        <v>61.827779999999997</v>
      </c>
    </row>
    <row r="6" spans="1:3" x14ac:dyDescent="0.25">
      <c r="A6" s="5" t="s">
        <v>13</v>
      </c>
      <c r="B6">
        <v>61.827779999999997</v>
      </c>
      <c r="C6">
        <v>61.827779999999997</v>
      </c>
    </row>
    <row r="7" spans="1:3" x14ac:dyDescent="0.25">
      <c r="A7" s="6" t="s">
        <v>4</v>
      </c>
      <c r="B7">
        <v>61.827779999999997</v>
      </c>
      <c r="C7">
        <v>61.827779999999997</v>
      </c>
    </row>
    <row r="8" spans="1:3" x14ac:dyDescent="0.25">
      <c r="A8" s="7" t="s">
        <v>5</v>
      </c>
      <c r="B8">
        <v>61.827779999999997</v>
      </c>
      <c r="C8">
        <v>61.827779999999997</v>
      </c>
    </row>
    <row r="9" spans="1:3" x14ac:dyDescent="0.25">
      <c r="A9" s="7" t="s">
        <v>18</v>
      </c>
      <c r="B9">
        <v>60.768039999999999</v>
      </c>
      <c r="C9">
        <v>60.768039999999999</v>
      </c>
    </row>
    <row r="10" spans="1:3" x14ac:dyDescent="0.25">
      <c r="A10" s="7" t="s">
        <v>19</v>
      </c>
      <c r="B10">
        <v>61.018140000000002</v>
      </c>
      <c r="C10">
        <v>61.018140000000002</v>
      </c>
    </row>
    <row r="11" spans="1:3" x14ac:dyDescent="0.25">
      <c r="A11" s="7" t="s">
        <v>20</v>
      </c>
      <c r="B11">
        <v>61.010570000000001</v>
      </c>
      <c r="C11">
        <v>61.010570000000001</v>
      </c>
    </row>
    <row r="12" spans="1:3" x14ac:dyDescent="0.25">
      <c r="A12" s="7" t="s">
        <v>21</v>
      </c>
      <c r="B12">
        <v>61.71161</v>
      </c>
      <c r="C12">
        <v>61.71161</v>
      </c>
    </row>
    <row r="13" spans="1:3" x14ac:dyDescent="0.25">
      <c r="A13" s="7" t="s">
        <v>14</v>
      </c>
      <c r="B13">
        <v>60.717440000000003</v>
      </c>
      <c r="C13">
        <v>60.717440000000003</v>
      </c>
    </row>
    <row r="14" spans="1:3" x14ac:dyDescent="0.25">
      <c r="A14" s="5" t="s">
        <v>15</v>
      </c>
      <c r="B14">
        <v>59.13899</v>
      </c>
      <c r="C14">
        <v>59.13899</v>
      </c>
    </row>
    <row r="15" spans="1:3" x14ac:dyDescent="0.25">
      <c r="A15" s="6" t="s">
        <v>4</v>
      </c>
      <c r="B15">
        <v>59.13899</v>
      </c>
      <c r="C15">
        <v>59.13899</v>
      </c>
    </row>
    <row r="16" spans="1:3" x14ac:dyDescent="0.25">
      <c r="A16" s="7" t="s">
        <v>5</v>
      </c>
      <c r="B16">
        <v>59.13899</v>
      </c>
      <c r="C16">
        <v>59.13899</v>
      </c>
    </row>
    <row r="17" spans="1:3" x14ac:dyDescent="0.25">
      <c r="A17" s="7" t="s">
        <v>18</v>
      </c>
      <c r="B17">
        <v>58.445569999999996</v>
      </c>
      <c r="C17">
        <v>58.445569999999996</v>
      </c>
    </row>
    <row r="18" spans="1:3" x14ac:dyDescent="0.25">
      <c r="A18" s="7" t="s">
        <v>19</v>
      </c>
      <c r="B18">
        <v>58.779620000000001</v>
      </c>
      <c r="C18">
        <v>58.779620000000001</v>
      </c>
    </row>
    <row r="19" spans="1:3" x14ac:dyDescent="0.25">
      <c r="A19" s="7" t="s">
        <v>20</v>
      </c>
      <c r="B19">
        <v>58.309699999999999</v>
      </c>
      <c r="C19">
        <v>58.309699999999999</v>
      </c>
    </row>
    <row r="20" spans="1:3" x14ac:dyDescent="0.25">
      <c r="A20" s="7" t="s">
        <v>21</v>
      </c>
      <c r="B20">
        <v>58.702719999999999</v>
      </c>
      <c r="C20">
        <v>58.702719999999999</v>
      </c>
    </row>
    <row r="21" spans="1:3" x14ac:dyDescent="0.25">
      <c r="A21" s="7" t="s">
        <v>14</v>
      </c>
      <c r="B21">
        <v>58.44941</v>
      </c>
      <c r="C21">
        <v>58.44941</v>
      </c>
    </row>
    <row r="22" spans="1:3" x14ac:dyDescent="0.25">
      <c r="A22" s="5" t="s">
        <v>8</v>
      </c>
      <c r="B22">
        <v>11.256030000000001</v>
      </c>
      <c r="C22">
        <v>11.256030000000001</v>
      </c>
    </row>
    <row r="23" spans="1:3" x14ac:dyDescent="0.25">
      <c r="A23" s="6" t="s">
        <v>4</v>
      </c>
      <c r="B23">
        <v>11.256030000000001</v>
      </c>
      <c r="C23">
        <v>11.256030000000001</v>
      </c>
    </row>
    <row r="24" spans="1:3" x14ac:dyDescent="0.25">
      <c r="A24" s="7" t="s">
        <v>5</v>
      </c>
      <c r="B24">
        <v>10.75095</v>
      </c>
      <c r="C24">
        <v>10.75095</v>
      </c>
    </row>
    <row r="25" spans="1:3" x14ac:dyDescent="0.25">
      <c r="A25" s="7" t="s">
        <v>18</v>
      </c>
      <c r="B25">
        <v>10.904389999999999</v>
      </c>
      <c r="C25">
        <v>10.904389999999999</v>
      </c>
    </row>
    <row r="26" spans="1:3" x14ac:dyDescent="0.25">
      <c r="A26" s="7" t="s">
        <v>19</v>
      </c>
      <c r="B26">
        <v>11.256030000000001</v>
      </c>
      <c r="C26">
        <v>11.256030000000001</v>
      </c>
    </row>
    <row r="27" spans="1:3" x14ac:dyDescent="0.25">
      <c r="A27" s="7" t="s">
        <v>20</v>
      </c>
      <c r="B27">
        <v>10.872339999999999</v>
      </c>
      <c r="C27">
        <v>10.872339999999999</v>
      </c>
    </row>
    <row r="28" spans="1:3" x14ac:dyDescent="0.25">
      <c r="A28" s="7" t="s">
        <v>21</v>
      </c>
      <c r="B28">
        <v>10.50221</v>
      </c>
      <c r="C28">
        <v>10.50221</v>
      </c>
    </row>
    <row r="29" spans="1:3" x14ac:dyDescent="0.25">
      <c r="A29" s="4" t="s">
        <v>9</v>
      </c>
      <c r="B29">
        <v>8.4045699999999997</v>
      </c>
      <c r="C29">
        <v>8.4045699999999997</v>
      </c>
    </row>
    <row r="30" spans="1:3" x14ac:dyDescent="0.25">
      <c r="A30" s="5" t="s">
        <v>10</v>
      </c>
      <c r="B30">
        <v>8.4045699999999997</v>
      </c>
      <c r="C30">
        <v>8.4045699999999997</v>
      </c>
    </row>
    <row r="31" spans="1:3" x14ac:dyDescent="0.25">
      <c r="A31" s="6" t="s">
        <v>4</v>
      </c>
      <c r="B31">
        <v>8.4045699999999997</v>
      </c>
      <c r="C31">
        <v>8.4045699999999997</v>
      </c>
    </row>
    <row r="32" spans="1:3" x14ac:dyDescent="0.25">
      <c r="A32" s="7" t="s">
        <v>5</v>
      </c>
      <c r="B32">
        <v>7.8372799999999998</v>
      </c>
      <c r="C32">
        <v>7.8372799999999998</v>
      </c>
    </row>
    <row r="33" spans="1:3" x14ac:dyDescent="0.25">
      <c r="A33" s="7" t="s">
        <v>18</v>
      </c>
      <c r="B33">
        <v>7.2705900000000003</v>
      </c>
      <c r="C33">
        <v>7.2705900000000003</v>
      </c>
    </row>
    <row r="34" spans="1:3" x14ac:dyDescent="0.25">
      <c r="A34" s="7" t="s">
        <v>19</v>
      </c>
      <c r="B34">
        <v>7.47058</v>
      </c>
      <c r="C34">
        <v>7.47058</v>
      </c>
    </row>
    <row r="35" spans="1:3" x14ac:dyDescent="0.25">
      <c r="A35" s="7" t="s">
        <v>20</v>
      </c>
      <c r="B35">
        <v>7.1705199999999998</v>
      </c>
      <c r="C35">
        <v>7.1705199999999998</v>
      </c>
    </row>
    <row r="36" spans="1:3" x14ac:dyDescent="0.25">
      <c r="A36" s="7" t="s">
        <v>21</v>
      </c>
      <c r="B36">
        <v>8.4045699999999997</v>
      </c>
      <c r="C36">
        <v>8.4045699999999997</v>
      </c>
    </row>
    <row r="37" spans="1:3" x14ac:dyDescent="0.25">
      <c r="A37" s="7" t="s">
        <v>14</v>
      </c>
      <c r="B37">
        <v>8.4045699999999997</v>
      </c>
      <c r="C37">
        <v>8.4045699999999997</v>
      </c>
    </row>
    <row r="38" spans="1:3" x14ac:dyDescent="0.25">
      <c r="A38" s="6" t="s">
        <v>6</v>
      </c>
      <c r="B38">
        <v>7.7433899999999998</v>
      </c>
      <c r="C38">
        <v>7.7433899999999998</v>
      </c>
    </row>
    <row r="39" spans="1:3" x14ac:dyDescent="0.25">
      <c r="A39" s="7" t="s">
        <v>5</v>
      </c>
      <c r="B39">
        <v>6.6215099999999998</v>
      </c>
      <c r="C39">
        <v>6.6215099999999998</v>
      </c>
    </row>
    <row r="40" spans="1:3" x14ac:dyDescent="0.25">
      <c r="A40" s="7" t="s">
        <v>18</v>
      </c>
      <c r="B40">
        <v>6.5717100000000004</v>
      </c>
      <c r="C40">
        <v>6.5717100000000004</v>
      </c>
    </row>
    <row r="41" spans="1:3" x14ac:dyDescent="0.25">
      <c r="A41" s="7" t="s">
        <v>19</v>
      </c>
      <c r="B41">
        <v>6.4800599999999999</v>
      </c>
      <c r="C41">
        <v>6.4800599999999999</v>
      </c>
    </row>
    <row r="42" spans="1:3" x14ac:dyDescent="0.25">
      <c r="A42" s="7" t="s">
        <v>20</v>
      </c>
      <c r="B42">
        <v>7.0632700000000002</v>
      </c>
      <c r="C42">
        <v>7.0632700000000002</v>
      </c>
    </row>
    <row r="43" spans="1:3" x14ac:dyDescent="0.25">
      <c r="A43" s="7" t="s">
        <v>21</v>
      </c>
      <c r="B43">
        <v>7.1242200000000002</v>
      </c>
      <c r="C43">
        <v>7.1242200000000002</v>
      </c>
    </row>
    <row r="44" spans="1:3" x14ac:dyDescent="0.25">
      <c r="A44" s="7" t="s">
        <v>14</v>
      </c>
      <c r="B44">
        <v>7.7433899999999998</v>
      </c>
      <c r="C44">
        <v>7.7433899999999998</v>
      </c>
    </row>
    <row r="45" spans="1:3" x14ac:dyDescent="0.25">
      <c r="A45" s="5" t="s">
        <v>8</v>
      </c>
      <c r="B45">
        <v>1.51275</v>
      </c>
      <c r="C45">
        <v>1.51275</v>
      </c>
    </row>
    <row r="46" spans="1:3" x14ac:dyDescent="0.25">
      <c r="A46" s="6" t="s">
        <v>4</v>
      </c>
      <c r="B46">
        <v>1.51275</v>
      </c>
      <c r="C46">
        <v>1.51275</v>
      </c>
    </row>
    <row r="47" spans="1:3" x14ac:dyDescent="0.25">
      <c r="A47" s="7" t="s">
        <v>5</v>
      </c>
      <c r="B47">
        <v>1.4441600000000001</v>
      </c>
      <c r="C47">
        <v>1.4441600000000001</v>
      </c>
    </row>
    <row r="48" spans="1:3" x14ac:dyDescent="0.25">
      <c r="A48" s="7" t="s">
        <v>18</v>
      </c>
      <c r="B48">
        <v>1.4780199999999999</v>
      </c>
      <c r="C48">
        <v>1.4780199999999999</v>
      </c>
    </row>
    <row r="49" spans="1:3" x14ac:dyDescent="0.25">
      <c r="A49" s="7" t="s">
        <v>19</v>
      </c>
      <c r="B49">
        <v>1.5076799999999999</v>
      </c>
      <c r="C49">
        <v>1.5076799999999999</v>
      </c>
    </row>
    <row r="50" spans="1:3" x14ac:dyDescent="0.25">
      <c r="A50" s="7" t="s">
        <v>20</v>
      </c>
      <c r="B50">
        <v>1.51275</v>
      </c>
      <c r="C50">
        <v>1.51275</v>
      </c>
    </row>
    <row r="51" spans="1:3" x14ac:dyDescent="0.25">
      <c r="A51" s="7" t="s">
        <v>21</v>
      </c>
      <c r="B51">
        <v>1.4220200000000001</v>
      </c>
      <c r="C51">
        <v>1.4220200000000001</v>
      </c>
    </row>
    <row r="52" spans="1:3" x14ac:dyDescent="0.25">
      <c r="A52" s="4" t="s">
        <v>16</v>
      </c>
      <c r="B52">
        <v>1.4369799999999999</v>
      </c>
      <c r="C52">
        <v>1.4369799999999999</v>
      </c>
    </row>
    <row r="53" spans="1:3" x14ac:dyDescent="0.25">
      <c r="A53" s="5" t="s">
        <v>17</v>
      </c>
      <c r="B53">
        <v>1.4369799999999999</v>
      </c>
      <c r="C53">
        <v>1.4369799999999999</v>
      </c>
    </row>
    <row r="54" spans="1:3" x14ac:dyDescent="0.25">
      <c r="A54" s="6" t="s">
        <v>4</v>
      </c>
      <c r="B54">
        <v>1.4369799999999999</v>
      </c>
      <c r="C54">
        <v>1.4369799999999999</v>
      </c>
    </row>
    <row r="55" spans="1:3" x14ac:dyDescent="0.25">
      <c r="A55" s="7" t="s">
        <v>5</v>
      </c>
      <c r="B55">
        <v>1.2596000000000001</v>
      </c>
      <c r="C55">
        <v>1.2596000000000001</v>
      </c>
    </row>
    <row r="56" spans="1:3" x14ac:dyDescent="0.25">
      <c r="A56" s="7" t="s">
        <v>18</v>
      </c>
      <c r="B56">
        <v>1.2524999999999999</v>
      </c>
      <c r="C56">
        <v>1.2524999999999999</v>
      </c>
    </row>
    <row r="57" spans="1:3" x14ac:dyDescent="0.25">
      <c r="A57" s="7" t="s">
        <v>19</v>
      </c>
      <c r="B57">
        <v>1.4369799999999999</v>
      </c>
      <c r="C57">
        <v>1.4369799999999999</v>
      </c>
    </row>
    <row r="58" spans="1:3" x14ac:dyDescent="0.25">
      <c r="A58" s="7" t="s">
        <v>20</v>
      </c>
      <c r="B58">
        <v>1.2716000000000001</v>
      </c>
      <c r="C58">
        <v>1.2716000000000001</v>
      </c>
    </row>
    <row r="59" spans="1:3" x14ac:dyDescent="0.25">
      <c r="A59" s="7" t="s">
        <v>21</v>
      </c>
      <c r="B59">
        <v>1.43401</v>
      </c>
      <c r="C59">
        <v>1.43401</v>
      </c>
    </row>
    <row r="60" spans="1:3" x14ac:dyDescent="0.25">
      <c r="A60" s="7" t="s">
        <v>14</v>
      </c>
      <c r="B60">
        <v>1.29521</v>
      </c>
      <c r="C60">
        <v>1.29521</v>
      </c>
    </row>
    <row r="61" spans="1:3" x14ac:dyDescent="0.25">
      <c r="A61" s="5" t="s">
        <v>8</v>
      </c>
      <c r="B61">
        <v>0.27494000000000002</v>
      </c>
      <c r="C61">
        <v>0.27494000000000002</v>
      </c>
    </row>
    <row r="62" spans="1:3" x14ac:dyDescent="0.25">
      <c r="A62" s="6" t="s">
        <v>4</v>
      </c>
      <c r="B62">
        <v>0.27494000000000002</v>
      </c>
      <c r="C62">
        <v>0.27494000000000002</v>
      </c>
    </row>
    <row r="63" spans="1:3" x14ac:dyDescent="0.25">
      <c r="A63" s="7" t="s">
        <v>5</v>
      </c>
      <c r="B63">
        <v>0.26304</v>
      </c>
      <c r="C63">
        <v>0.26304</v>
      </c>
    </row>
    <row r="64" spans="1:3" x14ac:dyDescent="0.25">
      <c r="A64" s="7" t="s">
        <v>18</v>
      </c>
      <c r="B64">
        <v>0.26818999999999998</v>
      </c>
      <c r="C64">
        <v>0.26818999999999998</v>
      </c>
    </row>
    <row r="65" spans="1:3" x14ac:dyDescent="0.25">
      <c r="A65" s="7" t="s">
        <v>19</v>
      </c>
      <c r="B65">
        <v>0.27494000000000002</v>
      </c>
      <c r="C65">
        <v>0.27494000000000002</v>
      </c>
    </row>
    <row r="66" spans="1:3" x14ac:dyDescent="0.25">
      <c r="A66" s="7" t="s">
        <v>20</v>
      </c>
      <c r="B66">
        <v>0.27150999999999997</v>
      </c>
      <c r="C66">
        <v>0.27150999999999997</v>
      </c>
    </row>
    <row r="67" spans="1:3" x14ac:dyDescent="0.25">
      <c r="A67" s="7" t="s">
        <v>21</v>
      </c>
      <c r="B67">
        <v>0.25813999999999998</v>
      </c>
      <c r="C67">
        <v>0.25813999999999998</v>
      </c>
    </row>
    <row r="68" spans="1:3" x14ac:dyDescent="0.25">
      <c r="A68" s="7" t="s">
        <v>14</v>
      </c>
      <c r="B68">
        <v>0.26713999999999999</v>
      </c>
      <c r="C68">
        <v>0.26713999999999999</v>
      </c>
    </row>
    <row r="69" spans="1:3" x14ac:dyDescent="0.25">
      <c r="A69" s="5" t="s">
        <v>834</v>
      </c>
      <c r="B69">
        <v>1.3392200000000001</v>
      </c>
      <c r="C69">
        <v>1.3392200000000001</v>
      </c>
    </row>
    <row r="70" spans="1:3" x14ac:dyDescent="0.25">
      <c r="A70" s="6" t="s">
        <v>4</v>
      </c>
      <c r="B70">
        <v>1.3392200000000001</v>
      </c>
      <c r="C70">
        <v>1.3392200000000001</v>
      </c>
    </row>
    <row r="71" spans="1:3" x14ac:dyDescent="0.25">
      <c r="A71" s="7" t="s">
        <v>5</v>
      </c>
      <c r="B71">
        <v>1.2556</v>
      </c>
      <c r="C71">
        <v>1.2556</v>
      </c>
    </row>
    <row r="72" spans="1:3" x14ac:dyDescent="0.25">
      <c r="A72" s="7" t="s">
        <v>18</v>
      </c>
      <c r="B72">
        <v>1.21567</v>
      </c>
      <c r="C72">
        <v>1.21567</v>
      </c>
    </row>
    <row r="73" spans="1:3" x14ac:dyDescent="0.25">
      <c r="A73" s="7" t="s">
        <v>19</v>
      </c>
      <c r="B73">
        <v>1.1655500000000001</v>
      </c>
      <c r="C73">
        <v>1.1655500000000001</v>
      </c>
    </row>
    <row r="74" spans="1:3" x14ac:dyDescent="0.25">
      <c r="A74" s="7" t="s">
        <v>20</v>
      </c>
      <c r="B74">
        <v>1.2470300000000001</v>
      </c>
      <c r="C74">
        <v>1.2470300000000001</v>
      </c>
    </row>
    <row r="75" spans="1:3" x14ac:dyDescent="0.25">
      <c r="A75" s="7" t="s">
        <v>21</v>
      </c>
      <c r="B75">
        <v>1.3392200000000001</v>
      </c>
      <c r="C75">
        <v>1.3392200000000001</v>
      </c>
    </row>
    <row r="76" spans="1:3" x14ac:dyDescent="0.25">
      <c r="A76" s="7" t="s">
        <v>14</v>
      </c>
      <c r="B76">
        <v>1.23584</v>
      </c>
      <c r="C76">
        <v>1.23584</v>
      </c>
    </row>
    <row r="77" spans="1:3" x14ac:dyDescent="0.25">
      <c r="A77" s="4" t="s">
        <v>11</v>
      </c>
      <c r="B77">
        <v>0.34490999999999999</v>
      </c>
      <c r="C77">
        <v>0.34490999999999999</v>
      </c>
    </row>
    <row r="78" spans="1:3" x14ac:dyDescent="0.25">
      <c r="A78" s="5" t="s">
        <v>2</v>
      </c>
      <c r="B78">
        <v>0.34490999999999999</v>
      </c>
      <c r="C78">
        <v>0.34490999999999999</v>
      </c>
    </row>
    <row r="79" spans="1:3" x14ac:dyDescent="0.25">
      <c r="A79" s="6" t="s">
        <v>4</v>
      </c>
      <c r="B79">
        <v>0.34490999999999999</v>
      </c>
      <c r="C79">
        <v>0.34490999999999999</v>
      </c>
    </row>
    <row r="80" spans="1:3" x14ac:dyDescent="0.25">
      <c r="A80" s="7" t="s">
        <v>5</v>
      </c>
      <c r="B80">
        <v>0.34490999999999999</v>
      </c>
      <c r="C80">
        <v>0.34490999999999999</v>
      </c>
    </row>
    <row r="81" spans="1:3" x14ac:dyDescent="0.25">
      <c r="A81" s="7" t="s">
        <v>18</v>
      </c>
      <c r="B81">
        <v>0.33900000000000002</v>
      </c>
      <c r="C81">
        <v>0.33900000000000002</v>
      </c>
    </row>
    <row r="82" spans="1:3" x14ac:dyDescent="0.25">
      <c r="A82" s="7" t="s">
        <v>19</v>
      </c>
      <c r="B82">
        <v>0.34039999999999998</v>
      </c>
      <c r="C82">
        <v>0.34039999999999998</v>
      </c>
    </row>
    <row r="83" spans="1:3" x14ac:dyDescent="0.25">
      <c r="A83" s="7" t="s">
        <v>20</v>
      </c>
      <c r="B83">
        <v>0.34034999999999999</v>
      </c>
      <c r="C83">
        <v>0.34034999999999999</v>
      </c>
    </row>
    <row r="84" spans="1:3" x14ac:dyDescent="0.25">
      <c r="A84" s="7" t="s">
        <v>21</v>
      </c>
      <c r="B84">
        <v>0.34426000000000001</v>
      </c>
      <c r="C84">
        <v>0.34426000000000001</v>
      </c>
    </row>
    <row r="85" spans="1:3" x14ac:dyDescent="0.25">
      <c r="A85" s="7" t="s">
        <v>14</v>
      </c>
      <c r="B85">
        <v>0.34490999999999999</v>
      </c>
      <c r="C85">
        <v>0.34490999999999999</v>
      </c>
    </row>
    <row r="86" spans="1:3" x14ac:dyDescent="0.25">
      <c r="A86" s="6" t="s">
        <v>6</v>
      </c>
      <c r="B86">
        <v>0.34201999999999999</v>
      </c>
      <c r="C86">
        <v>0.34201999999999999</v>
      </c>
    </row>
    <row r="87" spans="1:3" x14ac:dyDescent="0.25">
      <c r="A87" s="7" t="s">
        <v>5</v>
      </c>
      <c r="B87">
        <v>0.33989000000000003</v>
      </c>
      <c r="C87">
        <v>0.33989000000000003</v>
      </c>
    </row>
    <row r="88" spans="1:3" x14ac:dyDescent="0.25">
      <c r="A88" s="7" t="s">
        <v>18</v>
      </c>
      <c r="B88">
        <v>0.33184000000000002</v>
      </c>
      <c r="C88">
        <v>0.33184000000000002</v>
      </c>
    </row>
    <row r="89" spans="1:3" x14ac:dyDescent="0.25">
      <c r="A89" s="7" t="s">
        <v>19</v>
      </c>
      <c r="B89">
        <v>0.33628999999999998</v>
      </c>
      <c r="C89">
        <v>0.33628999999999998</v>
      </c>
    </row>
    <row r="90" spans="1:3" x14ac:dyDescent="0.25">
      <c r="A90" s="7" t="s">
        <v>20</v>
      </c>
      <c r="B90">
        <v>0.33705000000000002</v>
      </c>
      <c r="C90">
        <v>0.33705000000000002</v>
      </c>
    </row>
    <row r="91" spans="1:3" x14ac:dyDescent="0.25">
      <c r="A91" s="7" t="s">
        <v>21</v>
      </c>
      <c r="B91">
        <v>0.34189999999999998</v>
      </c>
      <c r="C91">
        <v>0.34189999999999998</v>
      </c>
    </row>
    <row r="92" spans="1:3" x14ac:dyDescent="0.25">
      <c r="A92" s="7" t="s">
        <v>14</v>
      </c>
      <c r="B92">
        <v>0.34201999999999999</v>
      </c>
      <c r="C92">
        <v>0.34201999999999999</v>
      </c>
    </row>
    <row r="93" spans="1:3" x14ac:dyDescent="0.25">
      <c r="A93" s="5" t="s">
        <v>10</v>
      </c>
      <c r="B93">
        <v>0.18490999999999999</v>
      </c>
      <c r="C93">
        <v>0.18490999999999999</v>
      </c>
    </row>
    <row r="94" spans="1:3" x14ac:dyDescent="0.25">
      <c r="A94" s="6" t="s">
        <v>4</v>
      </c>
      <c r="B94">
        <v>0.18490999999999999</v>
      </c>
      <c r="C94">
        <v>0.18490999999999999</v>
      </c>
    </row>
    <row r="95" spans="1:3" x14ac:dyDescent="0.25">
      <c r="A95" s="7" t="s">
        <v>5</v>
      </c>
      <c r="B95">
        <v>0.17757000000000001</v>
      </c>
      <c r="C95">
        <v>0.17757000000000001</v>
      </c>
    </row>
    <row r="96" spans="1:3" x14ac:dyDescent="0.25">
      <c r="A96" s="7" t="s">
        <v>18</v>
      </c>
      <c r="B96">
        <v>0.15629000000000001</v>
      </c>
      <c r="C96">
        <v>0.15629000000000001</v>
      </c>
    </row>
    <row r="97" spans="1:3" x14ac:dyDescent="0.25">
      <c r="A97" s="7" t="s">
        <v>19</v>
      </c>
      <c r="B97">
        <v>0.16905000000000001</v>
      </c>
      <c r="C97">
        <v>0.16905000000000001</v>
      </c>
    </row>
    <row r="98" spans="1:3" x14ac:dyDescent="0.25">
      <c r="A98" s="7" t="s">
        <v>20</v>
      </c>
      <c r="B98">
        <v>0.16278000000000001</v>
      </c>
      <c r="C98">
        <v>0.16278000000000001</v>
      </c>
    </row>
    <row r="99" spans="1:3" x14ac:dyDescent="0.25">
      <c r="A99" s="7" t="s">
        <v>21</v>
      </c>
      <c r="B99">
        <v>0.18490999999999999</v>
      </c>
      <c r="C99">
        <v>0.18490999999999999</v>
      </c>
    </row>
    <row r="100" spans="1:3" x14ac:dyDescent="0.25">
      <c r="A100" s="7" t="s">
        <v>14</v>
      </c>
      <c r="B100">
        <v>0.18490999999999999</v>
      </c>
      <c r="C100">
        <v>0.18490999999999999</v>
      </c>
    </row>
    <row r="101" spans="1:3" x14ac:dyDescent="0.25">
      <c r="A101" s="6" t="s">
        <v>6</v>
      </c>
      <c r="B101">
        <v>0.17757000000000001</v>
      </c>
      <c r="C101">
        <v>0.17757000000000001</v>
      </c>
    </row>
    <row r="102" spans="1:3" x14ac:dyDescent="0.25">
      <c r="A102" s="7" t="s">
        <v>5</v>
      </c>
      <c r="B102">
        <v>0.15498000000000001</v>
      </c>
      <c r="C102">
        <v>0.15498000000000001</v>
      </c>
    </row>
    <row r="103" spans="1:3" x14ac:dyDescent="0.25">
      <c r="A103" s="7" t="s">
        <v>18</v>
      </c>
      <c r="B103">
        <v>0.15045</v>
      </c>
      <c r="C103">
        <v>0.15045</v>
      </c>
    </row>
    <row r="104" spans="1:3" x14ac:dyDescent="0.25">
      <c r="A104" s="7" t="s">
        <v>19</v>
      </c>
      <c r="B104">
        <v>0.15182999999999999</v>
      </c>
      <c r="C104">
        <v>0.15182999999999999</v>
      </c>
    </row>
    <row r="105" spans="1:3" x14ac:dyDescent="0.25">
      <c r="A105" s="7" t="s">
        <v>20</v>
      </c>
      <c r="B105">
        <v>0.15570000000000001</v>
      </c>
      <c r="C105">
        <v>0.15570000000000001</v>
      </c>
    </row>
    <row r="106" spans="1:3" x14ac:dyDescent="0.25">
      <c r="A106" s="7" t="s">
        <v>21</v>
      </c>
      <c r="B106">
        <v>0.15318999999999999</v>
      </c>
      <c r="C106">
        <v>0.15318999999999999</v>
      </c>
    </row>
    <row r="107" spans="1:3" x14ac:dyDescent="0.25">
      <c r="A107" s="7" t="s">
        <v>14</v>
      </c>
      <c r="B107">
        <v>0.17757000000000001</v>
      </c>
      <c r="C107">
        <v>0.17757000000000001</v>
      </c>
    </row>
    <row r="108" spans="1:3" x14ac:dyDescent="0.25">
      <c r="A108" s="5" t="s">
        <v>12</v>
      </c>
      <c r="B108">
        <v>0.31991000000000003</v>
      </c>
      <c r="C108">
        <v>0.31991000000000003</v>
      </c>
    </row>
    <row r="109" spans="1:3" x14ac:dyDescent="0.25">
      <c r="A109" s="6" t="s">
        <v>4</v>
      </c>
      <c r="B109">
        <v>0.31991000000000003</v>
      </c>
      <c r="C109">
        <v>0.31991000000000003</v>
      </c>
    </row>
    <row r="110" spans="1:3" x14ac:dyDescent="0.25">
      <c r="A110" s="7" t="s">
        <v>5</v>
      </c>
      <c r="B110">
        <v>0.29692000000000002</v>
      </c>
      <c r="C110">
        <v>0.29692000000000002</v>
      </c>
    </row>
    <row r="111" spans="1:3" x14ac:dyDescent="0.25">
      <c r="A111" s="7" t="s">
        <v>18</v>
      </c>
      <c r="B111">
        <v>0.3085</v>
      </c>
      <c r="C111">
        <v>0.3085</v>
      </c>
    </row>
    <row r="112" spans="1:3" x14ac:dyDescent="0.25">
      <c r="A112" s="7" t="s">
        <v>19</v>
      </c>
      <c r="B112">
        <v>0.30548999999999998</v>
      </c>
      <c r="C112">
        <v>0.30548999999999998</v>
      </c>
    </row>
    <row r="113" spans="1:3" x14ac:dyDescent="0.25">
      <c r="A113" s="7" t="s">
        <v>20</v>
      </c>
      <c r="B113">
        <v>0.31991000000000003</v>
      </c>
      <c r="C113">
        <v>0.31991000000000003</v>
      </c>
    </row>
    <row r="114" spans="1:3" x14ac:dyDescent="0.25">
      <c r="A114" s="7" t="s">
        <v>21</v>
      </c>
      <c r="B114">
        <v>0.31254999999999999</v>
      </c>
      <c r="C114">
        <v>0.31254999999999999</v>
      </c>
    </row>
    <row r="115" spans="1:3" x14ac:dyDescent="0.25">
      <c r="A115" s="7" t="s">
        <v>14</v>
      </c>
      <c r="B115">
        <v>0.31991000000000003</v>
      </c>
      <c r="C115">
        <v>0.31991000000000003</v>
      </c>
    </row>
    <row r="116" spans="1:3" x14ac:dyDescent="0.25">
      <c r="A116" s="6" t="s">
        <v>6</v>
      </c>
      <c r="B116">
        <v>0.31263000000000002</v>
      </c>
      <c r="C116">
        <v>0.31263000000000002</v>
      </c>
    </row>
    <row r="117" spans="1:3" x14ac:dyDescent="0.25">
      <c r="A117" s="7" t="s">
        <v>5</v>
      </c>
      <c r="B117">
        <v>0.29210999999999998</v>
      </c>
      <c r="C117">
        <v>0.29210999999999998</v>
      </c>
    </row>
    <row r="118" spans="1:3" x14ac:dyDescent="0.25">
      <c r="A118" s="7" t="s">
        <v>18</v>
      </c>
      <c r="B118">
        <v>0.29089999999999999</v>
      </c>
      <c r="C118">
        <v>0.29089999999999999</v>
      </c>
    </row>
    <row r="119" spans="1:3" x14ac:dyDescent="0.25">
      <c r="A119" s="7" t="s">
        <v>19</v>
      </c>
      <c r="B119">
        <v>0.29336000000000001</v>
      </c>
      <c r="C119">
        <v>0.29336000000000001</v>
      </c>
    </row>
    <row r="120" spans="1:3" x14ac:dyDescent="0.25">
      <c r="A120" s="7" t="s">
        <v>20</v>
      </c>
      <c r="B120">
        <v>0.31263000000000002</v>
      </c>
      <c r="C120">
        <v>0.31263000000000002</v>
      </c>
    </row>
    <row r="121" spans="1:3" x14ac:dyDescent="0.25">
      <c r="A121" s="7" t="s">
        <v>21</v>
      </c>
      <c r="B121">
        <v>0.29638999999999999</v>
      </c>
      <c r="C121">
        <v>0.29638999999999999</v>
      </c>
    </row>
    <row r="122" spans="1:3" x14ac:dyDescent="0.25">
      <c r="A122" s="7" t="s">
        <v>14</v>
      </c>
      <c r="B122">
        <v>0.31263000000000002</v>
      </c>
      <c r="C122">
        <v>0.31263000000000002</v>
      </c>
    </row>
    <row r="123" spans="1:3" x14ac:dyDescent="0.25">
      <c r="A123" s="5" t="s">
        <v>8</v>
      </c>
      <c r="B123">
        <v>0.12221</v>
      </c>
      <c r="C123">
        <v>0.12221</v>
      </c>
    </row>
    <row r="124" spans="1:3" x14ac:dyDescent="0.25">
      <c r="A124" s="6" t="s">
        <v>4</v>
      </c>
      <c r="B124">
        <v>0.12221</v>
      </c>
      <c r="C124">
        <v>0.12221</v>
      </c>
    </row>
    <row r="125" spans="1:3" x14ac:dyDescent="0.25">
      <c r="A125" s="7" t="s">
        <v>5</v>
      </c>
      <c r="B125">
        <v>0.11673</v>
      </c>
      <c r="C125">
        <v>0.11673</v>
      </c>
    </row>
    <row r="126" spans="1:3" x14ac:dyDescent="0.25">
      <c r="A126" s="7" t="s">
        <v>18</v>
      </c>
      <c r="B126">
        <v>0.11839</v>
      </c>
      <c r="C126">
        <v>0.11839</v>
      </c>
    </row>
    <row r="127" spans="1:3" x14ac:dyDescent="0.25">
      <c r="A127" s="7" t="s">
        <v>19</v>
      </c>
      <c r="B127">
        <v>0.12221</v>
      </c>
      <c r="C127">
        <v>0.12221</v>
      </c>
    </row>
    <row r="128" spans="1:3" x14ac:dyDescent="0.25">
      <c r="A128" s="7" t="s">
        <v>20</v>
      </c>
      <c r="B128">
        <v>0.11805</v>
      </c>
      <c r="C128">
        <v>0.11805</v>
      </c>
    </row>
    <row r="129" spans="1:3" x14ac:dyDescent="0.25">
      <c r="A129" s="7" t="s">
        <v>21</v>
      </c>
      <c r="B129">
        <v>0.11403000000000001</v>
      </c>
      <c r="C129">
        <v>0.11403000000000001</v>
      </c>
    </row>
    <row r="130" spans="1:3" x14ac:dyDescent="0.25">
      <c r="A130" s="4" t="s">
        <v>110</v>
      </c>
      <c r="B130">
        <v>9.937E-2</v>
      </c>
      <c r="C130">
        <v>9.937E-2</v>
      </c>
    </row>
    <row r="131" spans="1:3" x14ac:dyDescent="0.25">
      <c r="A131" s="5" t="s">
        <v>8</v>
      </c>
      <c r="B131">
        <v>9.937E-2</v>
      </c>
      <c r="C131">
        <v>9.937E-2</v>
      </c>
    </row>
    <row r="132" spans="1:3" x14ac:dyDescent="0.25">
      <c r="A132" s="6" t="s">
        <v>4</v>
      </c>
      <c r="B132">
        <v>9.937E-2</v>
      </c>
      <c r="C132">
        <v>9.937E-2</v>
      </c>
    </row>
    <row r="133" spans="1:3" x14ac:dyDescent="0.25">
      <c r="A133" s="7" t="s">
        <v>5</v>
      </c>
      <c r="B133">
        <v>9.4909999999999994E-2</v>
      </c>
      <c r="C133">
        <v>9.4909999999999994E-2</v>
      </c>
    </row>
    <row r="134" spans="1:3" x14ac:dyDescent="0.25">
      <c r="A134" s="7" t="s">
        <v>18</v>
      </c>
      <c r="B134">
        <v>9.6259999999999998E-2</v>
      </c>
      <c r="C134">
        <v>9.6259999999999998E-2</v>
      </c>
    </row>
    <row r="135" spans="1:3" x14ac:dyDescent="0.25">
      <c r="A135" s="7" t="s">
        <v>19</v>
      </c>
      <c r="B135">
        <v>9.937E-2</v>
      </c>
      <c r="C135">
        <v>9.937E-2</v>
      </c>
    </row>
    <row r="136" spans="1:3" x14ac:dyDescent="0.25">
      <c r="A136" s="7" t="s">
        <v>20</v>
      </c>
      <c r="B136">
        <v>9.5979999999999996E-2</v>
      </c>
      <c r="C136">
        <v>9.5979999999999996E-2</v>
      </c>
    </row>
    <row r="137" spans="1:3" x14ac:dyDescent="0.25">
      <c r="A137" s="7" t="s">
        <v>21</v>
      </c>
      <c r="B137">
        <v>9.2710000000000001E-2</v>
      </c>
      <c r="C137">
        <v>9.2710000000000001E-2</v>
      </c>
    </row>
    <row r="138" spans="1:3" x14ac:dyDescent="0.25">
      <c r="A138" s="4" t="s">
        <v>1</v>
      </c>
      <c r="B138">
        <v>146.80177</v>
      </c>
      <c r="C138">
        <v>146.80177</v>
      </c>
    </row>
    <row r="139" spans="1:3" x14ac:dyDescent="0.25">
      <c r="A139" s="5" t="s">
        <v>2</v>
      </c>
      <c r="B139">
        <v>146.80177</v>
      </c>
      <c r="C139">
        <v>146.80177</v>
      </c>
    </row>
    <row r="140" spans="1:3" x14ac:dyDescent="0.25">
      <c r="A140" s="6" t="s">
        <v>4</v>
      </c>
      <c r="B140">
        <v>146.80177</v>
      </c>
      <c r="C140">
        <v>146.80177</v>
      </c>
    </row>
    <row r="141" spans="1:3" x14ac:dyDescent="0.25">
      <c r="A141" s="7" t="s">
        <v>5</v>
      </c>
      <c r="B141">
        <v>146.80177</v>
      </c>
      <c r="C141">
        <v>146.80177</v>
      </c>
    </row>
    <row r="142" spans="1:3" x14ac:dyDescent="0.25">
      <c r="A142" s="7" t="s">
        <v>18</v>
      </c>
      <c r="B142">
        <v>144.28558000000001</v>
      </c>
      <c r="C142">
        <v>144.28558000000001</v>
      </c>
    </row>
    <row r="143" spans="1:3" x14ac:dyDescent="0.25">
      <c r="A143" s="7" t="s">
        <v>19</v>
      </c>
      <c r="B143">
        <v>144.8794</v>
      </c>
      <c r="C143">
        <v>144.8794</v>
      </c>
    </row>
    <row r="144" spans="1:3" x14ac:dyDescent="0.25">
      <c r="A144" s="7" t="s">
        <v>20</v>
      </c>
      <c r="B144">
        <v>144.86142000000001</v>
      </c>
      <c r="C144">
        <v>144.86142000000001</v>
      </c>
    </row>
    <row r="145" spans="1:3" x14ac:dyDescent="0.25">
      <c r="A145" s="7" t="s">
        <v>21</v>
      </c>
      <c r="B145">
        <v>146.52594999999999</v>
      </c>
      <c r="C145">
        <v>146.52594999999999</v>
      </c>
    </row>
    <row r="146" spans="1:3" x14ac:dyDescent="0.25">
      <c r="A146" s="6" t="s">
        <v>6</v>
      </c>
      <c r="B146">
        <v>145.51949999999999</v>
      </c>
      <c r="C146">
        <v>145.51949999999999</v>
      </c>
    </row>
    <row r="147" spans="1:3" x14ac:dyDescent="0.25">
      <c r="A147" s="7" t="s">
        <v>5</v>
      </c>
      <c r="B147">
        <v>144.66345999999999</v>
      </c>
      <c r="C147">
        <v>144.66345999999999</v>
      </c>
    </row>
    <row r="148" spans="1:3" x14ac:dyDescent="0.25">
      <c r="A148" s="7" t="s">
        <v>18</v>
      </c>
      <c r="B148">
        <v>141.23854</v>
      </c>
      <c r="C148">
        <v>141.23854</v>
      </c>
    </row>
    <row r="149" spans="1:3" x14ac:dyDescent="0.25">
      <c r="A149" s="7" t="s">
        <v>19</v>
      </c>
      <c r="B149">
        <v>143.13023000000001</v>
      </c>
      <c r="C149">
        <v>143.13023000000001</v>
      </c>
    </row>
    <row r="150" spans="1:3" x14ac:dyDescent="0.25">
      <c r="A150" s="7" t="s">
        <v>20</v>
      </c>
      <c r="B150">
        <v>143.45573999999999</v>
      </c>
      <c r="C150">
        <v>143.45573999999999</v>
      </c>
    </row>
    <row r="151" spans="1:3" x14ac:dyDescent="0.25">
      <c r="A151" s="7" t="s">
        <v>21</v>
      </c>
      <c r="B151">
        <v>145.51949999999999</v>
      </c>
      <c r="C151">
        <v>145.51949999999999</v>
      </c>
    </row>
    <row r="152" spans="1:3" x14ac:dyDescent="0.25">
      <c r="A152" s="5" t="s">
        <v>830</v>
      </c>
      <c r="B152">
        <v>120.37341000000001</v>
      </c>
      <c r="C152">
        <v>120.37341000000001</v>
      </c>
    </row>
    <row r="153" spans="1:3" x14ac:dyDescent="0.25">
      <c r="A153" s="6" t="s">
        <v>4</v>
      </c>
      <c r="B153">
        <v>120.37341000000001</v>
      </c>
      <c r="C153">
        <v>120.37341000000001</v>
      </c>
    </row>
    <row r="154" spans="1:3" x14ac:dyDescent="0.25">
      <c r="A154" s="7" t="s">
        <v>5</v>
      </c>
      <c r="B154">
        <v>113.53518</v>
      </c>
      <c r="C154">
        <v>113.53518</v>
      </c>
    </row>
    <row r="155" spans="1:3" x14ac:dyDescent="0.25">
      <c r="A155" s="7" t="s">
        <v>18</v>
      </c>
      <c r="B155">
        <v>107.24283</v>
      </c>
      <c r="C155">
        <v>107.24283</v>
      </c>
    </row>
    <row r="156" spans="1:3" x14ac:dyDescent="0.25">
      <c r="A156" s="7" t="s">
        <v>19</v>
      </c>
      <c r="B156">
        <v>120.37341000000001</v>
      </c>
      <c r="C156">
        <v>120.37341000000001</v>
      </c>
    </row>
    <row r="157" spans="1:3" x14ac:dyDescent="0.25">
      <c r="A157" s="7" t="s">
        <v>20</v>
      </c>
      <c r="B157">
        <v>112.22721</v>
      </c>
      <c r="C157">
        <v>112.22721</v>
      </c>
    </row>
    <row r="158" spans="1:3" x14ac:dyDescent="0.25">
      <c r="A158" s="7" t="s">
        <v>21</v>
      </c>
      <c r="B158">
        <v>106.61772999999999</v>
      </c>
      <c r="C158">
        <v>106.61772999999999</v>
      </c>
    </row>
    <row r="159" spans="1:3" x14ac:dyDescent="0.25">
      <c r="A159" s="6" t="s">
        <v>6</v>
      </c>
      <c r="B159">
        <v>110.51365</v>
      </c>
      <c r="C159">
        <v>110.51365</v>
      </c>
    </row>
    <row r="160" spans="1:3" x14ac:dyDescent="0.25">
      <c r="A160" s="7" t="s">
        <v>5</v>
      </c>
      <c r="B160">
        <v>110.51365</v>
      </c>
      <c r="C160">
        <v>110.51365</v>
      </c>
    </row>
    <row r="161" spans="1:3" x14ac:dyDescent="0.25">
      <c r="A161" s="7" t="s">
        <v>18</v>
      </c>
      <c r="B161">
        <v>104.34305000000001</v>
      </c>
      <c r="C161">
        <v>104.34305000000001</v>
      </c>
    </row>
    <row r="162" spans="1:3" x14ac:dyDescent="0.25">
      <c r="A162" s="7" t="s">
        <v>19</v>
      </c>
      <c r="B162">
        <v>109.46062999999999</v>
      </c>
      <c r="C162">
        <v>109.46062999999999</v>
      </c>
    </row>
    <row r="163" spans="1:3" x14ac:dyDescent="0.25">
      <c r="A163" s="7" t="s">
        <v>20</v>
      </c>
      <c r="B163">
        <v>107.83268</v>
      </c>
      <c r="C163">
        <v>107.83268</v>
      </c>
    </row>
    <row r="164" spans="1:3" x14ac:dyDescent="0.25">
      <c r="A164" s="7" t="s">
        <v>21</v>
      </c>
      <c r="B164">
        <v>102.13793</v>
      </c>
      <c r="C164">
        <v>102.13793</v>
      </c>
    </row>
    <row r="165" spans="1:3" x14ac:dyDescent="0.25">
      <c r="A165" s="4" t="s">
        <v>45</v>
      </c>
      <c r="B165">
        <v>146.80177</v>
      </c>
      <c r="C165">
        <v>146.80177</v>
      </c>
    </row>
  </sheetData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97353-3576-498E-BB87-A4BF064FC868}">
  <sheetPr>
    <tabColor rgb="FFFF0000"/>
  </sheetPr>
  <dimension ref="A1:Q120"/>
  <sheetViews>
    <sheetView workbookViewId="0">
      <selection activeCell="F30" sqref="F30"/>
    </sheetView>
  </sheetViews>
  <sheetFormatPr defaultRowHeight="15" x14ac:dyDescent="0.25"/>
  <sheetData>
    <row r="1" spans="1:17" ht="26.25" x14ac:dyDescent="0.4">
      <c r="A1" s="40" t="s">
        <v>838</v>
      </c>
    </row>
    <row r="2" spans="1:17" x14ac:dyDescent="0.25">
      <c r="A2" t="s">
        <v>79</v>
      </c>
      <c r="B2" t="s">
        <v>80</v>
      </c>
      <c r="C2" t="s">
        <v>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</row>
    <row r="3" spans="1:17" x14ac:dyDescent="0.25">
      <c r="A3" t="s">
        <v>839</v>
      </c>
      <c r="B3" t="s">
        <v>840</v>
      </c>
      <c r="C3" t="s">
        <v>1</v>
      </c>
      <c r="D3" t="s">
        <v>2</v>
      </c>
      <c r="E3" t="s">
        <v>3</v>
      </c>
      <c r="F3" t="s">
        <v>4</v>
      </c>
      <c r="G3">
        <v>146.80177</v>
      </c>
      <c r="H3">
        <v>632500</v>
      </c>
      <c r="I3">
        <v>3674775</v>
      </c>
      <c r="J3">
        <v>-68.36</v>
      </c>
      <c r="K3">
        <v>-68.36</v>
      </c>
      <c r="L3">
        <v>0</v>
      </c>
      <c r="M3">
        <v>15081223</v>
      </c>
      <c r="N3" t="s">
        <v>5</v>
      </c>
      <c r="O3">
        <v>330</v>
      </c>
      <c r="P3">
        <v>1</v>
      </c>
      <c r="Q3">
        <v>5488</v>
      </c>
    </row>
    <row r="4" spans="1:17" x14ac:dyDescent="0.25">
      <c r="A4" t="s">
        <v>839</v>
      </c>
      <c r="B4" t="s">
        <v>840</v>
      </c>
      <c r="C4" t="s">
        <v>1</v>
      </c>
      <c r="D4" t="s">
        <v>2</v>
      </c>
      <c r="E4" t="s">
        <v>3</v>
      </c>
      <c r="F4" t="s">
        <v>6</v>
      </c>
      <c r="G4">
        <v>144.66345999999999</v>
      </c>
      <c r="H4">
        <v>632525</v>
      </c>
      <c r="I4">
        <v>3674750</v>
      </c>
      <c r="J4">
        <v>-68.37</v>
      </c>
      <c r="K4">
        <v>-68.37</v>
      </c>
      <c r="L4">
        <v>0</v>
      </c>
      <c r="M4">
        <v>15071603</v>
      </c>
      <c r="N4" t="s">
        <v>5</v>
      </c>
      <c r="O4">
        <v>330</v>
      </c>
      <c r="P4">
        <v>1</v>
      </c>
      <c r="Q4">
        <v>5488</v>
      </c>
    </row>
    <row r="5" spans="1:17" x14ac:dyDescent="0.25">
      <c r="A5" t="s">
        <v>839</v>
      </c>
      <c r="B5" t="s">
        <v>840</v>
      </c>
      <c r="C5" t="s">
        <v>1</v>
      </c>
      <c r="D5" t="s">
        <v>830</v>
      </c>
      <c r="E5" t="s">
        <v>3</v>
      </c>
      <c r="F5" t="s">
        <v>4</v>
      </c>
      <c r="G5">
        <v>113.53518</v>
      </c>
      <c r="H5">
        <v>632450</v>
      </c>
      <c r="I5">
        <v>3674650</v>
      </c>
      <c r="J5">
        <v>-68.430000000000007</v>
      </c>
      <c r="K5">
        <v>-68.430000000000007</v>
      </c>
      <c r="L5">
        <v>0</v>
      </c>
      <c r="M5">
        <v>15012008</v>
      </c>
      <c r="N5" t="s">
        <v>5</v>
      </c>
      <c r="O5">
        <v>330</v>
      </c>
      <c r="P5">
        <v>1</v>
      </c>
      <c r="Q5">
        <v>5488</v>
      </c>
    </row>
    <row r="6" spans="1:17" x14ac:dyDescent="0.25">
      <c r="A6" t="s">
        <v>839</v>
      </c>
      <c r="B6" t="s">
        <v>840</v>
      </c>
      <c r="C6" t="s">
        <v>1</v>
      </c>
      <c r="D6" t="s">
        <v>830</v>
      </c>
      <c r="E6" t="s">
        <v>3</v>
      </c>
      <c r="F6" t="s">
        <v>6</v>
      </c>
      <c r="G6">
        <v>110.51365</v>
      </c>
      <c r="H6">
        <v>632450</v>
      </c>
      <c r="I6">
        <v>3674675</v>
      </c>
      <c r="J6">
        <v>-68.41</v>
      </c>
      <c r="K6">
        <v>-68.41</v>
      </c>
      <c r="L6">
        <v>0</v>
      </c>
      <c r="M6">
        <v>15120124</v>
      </c>
      <c r="N6" t="s">
        <v>5</v>
      </c>
      <c r="O6">
        <v>330</v>
      </c>
      <c r="P6">
        <v>1</v>
      </c>
      <c r="Q6">
        <v>5488</v>
      </c>
    </row>
    <row r="7" spans="1:17" x14ac:dyDescent="0.25">
      <c r="A7" t="s">
        <v>839</v>
      </c>
      <c r="B7" t="s">
        <v>841</v>
      </c>
      <c r="C7" t="s">
        <v>110</v>
      </c>
      <c r="D7" t="s">
        <v>8</v>
      </c>
      <c r="E7" t="s">
        <v>3</v>
      </c>
      <c r="F7" t="s">
        <v>4</v>
      </c>
      <c r="G7">
        <v>9.4909999999999994E-2</v>
      </c>
      <c r="H7">
        <v>632301.9</v>
      </c>
      <c r="I7">
        <v>3674508.48</v>
      </c>
      <c r="J7">
        <v>-68.69</v>
      </c>
      <c r="K7">
        <v>-68.69</v>
      </c>
      <c r="L7">
        <v>0</v>
      </c>
      <c r="M7" t="s">
        <v>95</v>
      </c>
      <c r="N7" t="s">
        <v>5</v>
      </c>
      <c r="O7">
        <v>330</v>
      </c>
      <c r="P7">
        <v>1</v>
      </c>
      <c r="Q7">
        <v>5488</v>
      </c>
    </row>
    <row r="8" spans="1:17" x14ac:dyDescent="0.25">
      <c r="A8" t="s">
        <v>839</v>
      </c>
      <c r="B8" t="s">
        <v>842</v>
      </c>
      <c r="C8" t="s">
        <v>7</v>
      </c>
      <c r="D8" t="s">
        <v>13</v>
      </c>
      <c r="E8" t="s">
        <v>3</v>
      </c>
      <c r="F8" t="s">
        <v>4</v>
      </c>
      <c r="G8">
        <v>61.827779999999997</v>
      </c>
      <c r="H8">
        <v>632500</v>
      </c>
      <c r="I8">
        <v>3674775</v>
      </c>
      <c r="J8">
        <v>-68.36</v>
      </c>
      <c r="K8">
        <v>-68.36</v>
      </c>
      <c r="L8">
        <v>0</v>
      </c>
      <c r="M8" t="s">
        <v>95</v>
      </c>
      <c r="N8" t="s">
        <v>5</v>
      </c>
      <c r="O8">
        <v>330</v>
      </c>
      <c r="P8">
        <v>1</v>
      </c>
      <c r="Q8">
        <v>5488</v>
      </c>
    </row>
    <row r="9" spans="1:17" x14ac:dyDescent="0.25">
      <c r="A9" t="s">
        <v>839</v>
      </c>
      <c r="B9" t="s">
        <v>842</v>
      </c>
      <c r="C9" t="s">
        <v>7</v>
      </c>
      <c r="D9" t="s">
        <v>15</v>
      </c>
      <c r="E9" t="s">
        <v>3</v>
      </c>
      <c r="F9" t="s">
        <v>4</v>
      </c>
      <c r="G9">
        <v>59.13899</v>
      </c>
      <c r="H9">
        <v>632525</v>
      </c>
      <c r="I9">
        <v>3674775</v>
      </c>
      <c r="J9">
        <v>-68.349999999999994</v>
      </c>
      <c r="K9">
        <v>-68.349999999999994</v>
      </c>
      <c r="L9">
        <v>0</v>
      </c>
      <c r="M9" t="s">
        <v>95</v>
      </c>
      <c r="N9" t="s">
        <v>5</v>
      </c>
      <c r="O9">
        <v>330</v>
      </c>
      <c r="P9">
        <v>1</v>
      </c>
      <c r="Q9">
        <v>5488</v>
      </c>
    </row>
    <row r="10" spans="1:17" x14ac:dyDescent="0.25">
      <c r="A10" t="s">
        <v>839</v>
      </c>
      <c r="B10" t="s">
        <v>843</v>
      </c>
      <c r="C10" t="s">
        <v>7</v>
      </c>
      <c r="D10" t="s">
        <v>8</v>
      </c>
      <c r="E10" t="s">
        <v>3</v>
      </c>
      <c r="F10" t="s">
        <v>4</v>
      </c>
      <c r="G10">
        <v>10.75095</v>
      </c>
      <c r="H10">
        <v>632301.9</v>
      </c>
      <c r="I10">
        <v>3674508.48</v>
      </c>
      <c r="J10">
        <v>-68.69</v>
      </c>
      <c r="K10">
        <v>-68.69</v>
      </c>
      <c r="L10">
        <v>0</v>
      </c>
      <c r="M10" t="s">
        <v>95</v>
      </c>
      <c r="N10" t="s">
        <v>5</v>
      </c>
      <c r="O10">
        <v>330</v>
      </c>
      <c r="P10">
        <v>1</v>
      </c>
      <c r="Q10">
        <v>5488</v>
      </c>
    </row>
    <row r="11" spans="1:17" x14ac:dyDescent="0.25">
      <c r="A11" t="s">
        <v>839</v>
      </c>
      <c r="B11" t="s">
        <v>844</v>
      </c>
      <c r="C11" t="s">
        <v>9</v>
      </c>
      <c r="D11" t="s">
        <v>10</v>
      </c>
      <c r="E11" t="s">
        <v>3</v>
      </c>
      <c r="F11" t="s">
        <v>4</v>
      </c>
      <c r="G11">
        <v>7.8372799999999998</v>
      </c>
      <c r="H11">
        <v>632301.9</v>
      </c>
      <c r="I11">
        <v>3674413.68</v>
      </c>
      <c r="J11">
        <v>-68.59</v>
      </c>
      <c r="K11">
        <v>-68.59</v>
      </c>
      <c r="L11">
        <v>0</v>
      </c>
      <c r="M11">
        <v>15012724</v>
      </c>
      <c r="N11" t="s">
        <v>5</v>
      </c>
      <c r="O11">
        <v>331</v>
      </c>
      <c r="P11">
        <v>1</v>
      </c>
      <c r="Q11">
        <v>5488</v>
      </c>
    </row>
    <row r="12" spans="1:17" x14ac:dyDescent="0.25">
      <c r="A12" t="s">
        <v>839</v>
      </c>
      <c r="B12" t="s">
        <v>844</v>
      </c>
      <c r="C12" t="s">
        <v>9</v>
      </c>
      <c r="D12" t="s">
        <v>10</v>
      </c>
      <c r="E12" t="s">
        <v>3</v>
      </c>
      <c r="F12" t="s">
        <v>6</v>
      </c>
      <c r="G12">
        <v>6.6215099999999998</v>
      </c>
      <c r="H12">
        <v>632301.9</v>
      </c>
      <c r="I12">
        <v>3674555.88</v>
      </c>
      <c r="J12">
        <v>-68.75</v>
      </c>
      <c r="K12">
        <v>-68.75</v>
      </c>
      <c r="L12">
        <v>0</v>
      </c>
      <c r="M12">
        <v>15120224</v>
      </c>
      <c r="N12" t="s">
        <v>5</v>
      </c>
      <c r="O12">
        <v>331</v>
      </c>
      <c r="P12">
        <v>1</v>
      </c>
      <c r="Q12">
        <v>5488</v>
      </c>
    </row>
    <row r="13" spans="1:17" x14ac:dyDescent="0.25">
      <c r="A13" t="s">
        <v>839</v>
      </c>
      <c r="B13" t="s">
        <v>845</v>
      </c>
      <c r="C13" t="s">
        <v>9</v>
      </c>
      <c r="D13" t="s">
        <v>8</v>
      </c>
      <c r="E13" t="s">
        <v>3</v>
      </c>
      <c r="F13" t="s">
        <v>4</v>
      </c>
      <c r="G13">
        <v>1.4441600000000001</v>
      </c>
      <c r="H13">
        <v>632301.9</v>
      </c>
      <c r="I13">
        <v>3674508.48</v>
      </c>
      <c r="J13">
        <v>-68.69</v>
      </c>
      <c r="K13">
        <v>-68.69</v>
      </c>
      <c r="L13">
        <v>0</v>
      </c>
      <c r="M13" t="s">
        <v>95</v>
      </c>
      <c r="N13" t="s">
        <v>5</v>
      </c>
      <c r="O13">
        <v>331</v>
      </c>
      <c r="P13">
        <v>1</v>
      </c>
      <c r="Q13">
        <v>5488</v>
      </c>
    </row>
    <row r="14" spans="1:17" x14ac:dyDescent="0.25">
      <c r="A14" t="s">
        <v>839</v>
      </c>
      <c r="B14" t="s">
        <v>846</v>
      </c>
      <c r="C14" t="s">
        <v>16</v>
      </c>
      <c r="D14" t="s">
        <v>17</v>
      </c>
      <c r="E14" t="s">
        <v>3</v>
      </c>
      <c r="F14" t="s">
        <v>4</v>
      </c>
      <c r="G14">
        <v>1.2596000000000001</v>
      </c>
      <c r="H14">
        <v>632301.9</v>
      </c>
      <c r="I14">
        <v>3674603.27</v>
      </c>
      <c r="J14">
        <v>-68.73</v>
      </c>
      <c r="K14">
        <v>-68.73</v>
      </c>
      <c r="L14">
        <v>0</v>
      </c>
      <c r="M14" t="s">
        <v>95</v>
      </c>
      <c r="N14" t="s">
        <v>5</v>
      </c>
      <c r="O14">
        <v>331</v>
      </c>
      <c r="P14">
        <v>1</v>
      </c>
      <c r="Q14">
        <v>5488</v>
      </c>
    </row>
    <row r="15" spans="1:17" x14ac:dyDescent="0.25">
      <c r="A15" t="s">
        <v>839</v>
      </c>
      <c r="B15" t="s">
        <v>846</v>
      </c>
      <c r="C15" t="s">
        <v>16</v>
      </c>
      <c r="D15" t="s">
        <v>834</v>
      </c>
      <c r="E15" t="s">
        <v>3</v>
      </c>
      <c r="F15" t="s">
        <v>4</v>
      </c>
      <c r="G15">
        <v>1.2556</v>
      </c>
      <c r="H15">
        <v>632301.9</v>
      </c>
      <c r="I15">
        <v>3674603.27</v>
      </c>
      <c r="J15">
        <v>-68.73</v>
      </c>
      <c r="K15">
        <v>-68.73</v>
      </c>
      <c r="L15">
        <v>0</v>
      </c>
      <c r="M15" t="s">
        <v>95</v>
      </c>
      <c r="N15" t="s">
        <v>5</v>
      </c>
      <c r="O15">
        <v>331</v>
      </c>
      <c r="P15">
        <v>1</v>
      </c>
      <c r="Q15">
        <v>5488</v>
      </c>
    </row>
    <row r="16" spans="1:17" x14ac:dyDescent="0.25">
      <c r="A16" t="s">
        <v>839</v>
      </c>
      <c r="B16" t="s">
        <v>847</v>
      </c>
      <c r="C16" t="s">
        <v>16</v>
      </c>
      <c r="D16" t="s">
        <v>8</v>
      </c>
      <c r="E16" t="s">
        <v>3</v>
      </c>
      <c r="F16" t="s">
        <v>4</v>
      </c>
      <c r="G16">
        <v>0.26304</v>
      </c>
      <c r="H16">
        <v>632301.9</v>
      </c>
      <c r="I16">
        <v>3674508.48</v>
      </c>
      <c r="J16">
        <v>-68.69</v>
      </c>
      <c r="K16">
        <v>-68.69</v>
      </c>
      <c r="L16">
        <v>0</v>
      </c>
      <c r="M16" t="s">
        <v>95</v>
      </c>
      <c r="N16" t="s">
        <v>5</v>
      </c>
      <c r="O16">
        <v>331</v>
      </c>
      <c r="P16">
        <v>1</v>
      </c>
      <c r="Q16">
        <v>5488</v>
      </c>
    </row>
    <row r="17" spans="1:17" x14ac:dyDescent="0.25">
      <c r="A17" t="s">
        <v>839</v>
      </c>
      <c r="B17" t="s">
        <v>848</v>
      </c>
      <c r="C17" t="s">
        <v>11</v>
      </c>
      <c r="D17" t="s">
        <v>2</v>
      </c>
      <c r="E17" t="s">
        <v>3</v>
      </c>
      <c r="F17" t="s">
        <v>4</v>
      </c>
      <c r="G17">
        <v>0.34490999999999999</v>
      </c>
      <c r="H17">
        <v>632500</v>
      </c>
      <c r="I17">
        <v>3674775</v>
      </c>
      <c r="J17">
        <v>-68.36</v>
      </c>
      <c r="K17">
        <v>-68.36</v>
      </c>
      <c r="L17">
        <v>0</v>
      </c>
      <c r="M17">
        <v>15081223</v>
      </c>
      <c r="N17" t="s">
        <v>5</v>
      </c>
      <c r="O17">
        <v>330</v>
      </c>
      <c r="P17">
        <v>1</v>
      </c>
      <c r="Q17">
        <v>5488</v>
      </c>
    </row>
    <row r="18" spans="1:17" x14ac:dyDescent="0.25">
      <c r="A18" t="s">
        <v>839</v>
      </c>
      <c r="B18" t="s">
        <v>848</v>
      </c>
      <c r="C18" t="s">
        <v>11</v>
      </c>
      <c r="D18" t="s">
        <v>2</v>
      </c>
      <c r="E18" t="s">
        <v>3</v>
      </c>
      <c r="F18" t="s">
        <v>6</v>
      </c>
      <c r="G18">
        <v>0.33989000000000003</v>
      </c>
      <c r="H18">
        <v>632525</v>
      </c>
      <c r="I18">
        <v>3674750</v>
      </c>
      <c r="J18">
        <v>-68.37</v>
      </c>
      <c r="K18">
        <v>-68.37</v>
      </c>
      <c r="L18">
        <v>0</v>
      </c>
      <c r="M18">
        <v>15071603</v>
      </c>
      <c r="N18" t="s">
        <v>5</v>
      </c>
      <c r="O18">
        <v>330</v>
      </c>
      <c r="P18">
        <v>1</v>
      </c>
      <c r="Q18">
        <v>5488</v>
      </c>
    </row>
    <row r="19" spans="1:17" x14ac:dyDescent="0.25">
      <c r="A19" t="s">
        <v>839</v>
      </c>
      <c r="B19" t="s">
        <v>848</v>
      </c>
      <c r="C19" t="s">
        <v>11</v>
      </c>
      <c r="D19" t="s">
        <v>12</v>
      </c>
      <c r="E19" t="s">
        <v>3</v>
      </c>
      <c r="F19" t="s">
        <v>4</v>
      </c>
      <c r="G19">
        <v>0.29692000000000002</v>
      </c>
      <c r="H19">
        <v>632575</v>
      </c>
      <c r="I19">
        <v>3674450</v>
      </c>
      <c r="J19">
        <v>-68.05</v>
      </c>
      <c r="K19">
        <v>-68.05</v>
      </c>
      <c r="L19">
        <v>0</v>
      </c>
      <c r="M19">
        <v>15100806</v>
      </c>
      <c r="N19" t="s">
        <v>5</v>
      </c>
      <c r="O19">
        <v>330</v>
      </c>
      <c r="P19">
        <v>1</v>
      </c>
      <c r="Q19">
        <v>5488</v>
      </c>
    </row>
    <row r="20" spans="1:17" x14ac:dyDescent="0.25">
      <c r="A20" t="s">
        <v>839</v>
      </c>
      <c r="B20" t="s">
        <v>848</v>
      </c>
      <c r="C20" t="s">
        <v>11</v>
      </c>
      <c r="D20" t="s">
        <v>12</v>
      </c>
      <c r="E20" t="s">
        <v>3</v>
      </c>
      <c r="F20" t="s">
        <v>6</v>
      </c>
      <c r="G20">
        <v>0.29210999999999998</v>
      </c>
      <c r="H20">
        <v>632450</v>
      </c>
      <c r="I20">
        <v>3674750</v>
      </c>
      <c r="J20">
        <v>-68.41</v>
      </c>
      <c r="K20">
        <v>-68.41</v>
      </c>
      <c r="L20">
        <v>0</v>
      </c>
      <c r="M20">
        <v>15012006</v>
      </c>
      <c r="N20" t="s">
        <v>5</v>
      </c>
      <c r="O20">
        <v>330</v>
      </c>
      <c r="P20">
        <v>1</v>
      </c>
      <c r="Q20">
        <v>5488</v>
      </c>
    </row>
    <row r="21" spans="1:17" x14ac:dyDescent="0.25">
      <c r="A21" t="s">
        <v>839</v>
      </c>
      <c r="B21" t="s">
        <v>848</v>
      </c>
      <c r="C21" t="s">
        <v>11</v>
      </c>
      <c r="D21" t="s">
        <v>10</v>
      </c>
      <c r="E21" t="s">
        <v>3</v>
      </c>
      <c r="F21" t="s">
        <v>4</v>
      </c>
      <c r="G21">
        <v>0.17757000000000001</v>
      </c>
      <c r="H21">
        <v>632375</v>
      </c>
      <c r="I21">
        <v>3674600</v>
      </c>
      <c r="J21">
        <v>-68.2</v>
      </c>
      <c r="K21">
        <v>-68.2</v>
      </c>
      <c r="L21">
        <v>0</v>
      </c>
      <c r="M21">
        <v>15111324</v>
      </c>
      <c r="N21" t="s">
        <v>5</v>
      </c>
      <c r="O21">
        <v>330</v>
      </c>
      <c r="P21">
        <v>1</v>
      </c>
      <c r="Q21">
        <v>5488</v>
      </c>
    </row>
    <row r="22" spans="1:17" x14ac:dyDescent="0.25">
      <c r="A22" t="s">
        <v>839</v>
      </c>
      <c r="B22" t="s">
        <v>848</v>
      </c>
      <c r="C22" t="s">
        <v>11</v>
      </c>
      <c r="D22" t="s">
        <v>10</v>
      </c>
      <c r="E22" t="s">
        <v>3</v>
      </c>
      <c r="F22" t="s">
        <v>6</v>
      </c>
      <c r="G22">
        <v>0.15498000000000001</v>
      </c>
      <c r="H22">
        <v>632400</v>
      </c>
      <c r="I22">
        <v>3674625</v>
      </c>
      <c r="J22">
        <v>-68.5</v>
      </c>
      <c r="K22">
        <v>-68.5</v>
      </c>
      <c r="L22">
        <v>0</v>
      </c>
      <c r="M22">
        <v>15120124</v>
      </c>
      <c r="N22" t="s">
        <v>5</v>
      </c>
      <c r="O22">
        <v>330</v>
      </c>
      <c r="P22">
        <v>1</v>
      </c>
      <c r="Q22">
        <v>5488</v>
      </c>
    </row>
    <row r="23" spans="1:17" x14ac:dyDescent="0.25">
      <c r="A23" t="s">
        <v>839</v>
      </c>
      <c r="B23" t="s">
        <v>849</v>
      </c>
      <c r="C23" t="s">
        <v>11</v>
      </c>
      <c r="D23" t="s">
        <v>8</v>
      </c>
      <c r="E23" t="s">
        <v>3</v>
      </c>
      <c r="F23" t="s">
        <v>4</v>
      </c>
      <c r="G23">
        <v>0.11673</v>
      </c>
      <c r="H23">
        <v>632301.9</v>
      </c>
      <c r="I23">
        <v>3674508.48</v>
      </c>
      <c r="J23">
        <v>-68.69</v>
      </c>
      <c r="K23">
        <v>-68.69</v>
      </c>
      <c r="L23">
        <v>0</v>
      </c>
      <c r="M23" t="s">
        <v>95</v>
      </c>
      <c r="N23" t="s">
        <v>5</v>
      </c>
      <c r="O23">
        <v>330</v>
      </c>
      <c r="P23">
        <v>1</v>
      </c>
      <c r="Q23">
        <v>5488</v>
      </c>
    </row>
    <row r="24" spans="1:17" x14ac:dyDescent="0.25">
      <c r="A24" t="s">
        <v>839</v>
      </c>
      <c r="B24" t="s">
        <v>892</v>
      </c>
      <c r="C24" t="s">
        <v>7</v>
      </c>
      <c r="D24" t="s">
        <v>13</v>
      </c>
      <c r="E24" t="s">
        <v>3</v>
      </c>
      <c r="F24" t="s">
        <v>4</v>
      </c>
      <c r="G24">
        <v>60.717440000000003</v>
      </c>
      <c r="H24">
        <v>632525</v>
      </c>
      <c r="I24">
        <v>3674775</v>
      </c>
      <c r="J24">
        <v>-68.349999999999994</v>
      </c>
      <c r="K24">
        <v>-68.349999999999994</v>
      </c>
      <c r="L24">
        <v>0</v>
      </c>
      <c r="M24" t="s">
        <v>96</v>
      </c>
      <c r="N24" t="s">
        <v>14</v>
      </c>
      <c r="O24">
        <v>330</v>
      </c>
      <c r="P24">
        <v>1</v>
      </c>
      <c r="Q24">
        <v>5488</v>
      </c>
    </row>
    <row r="25" spans="1:17" x14ac:dyDescent="0.25">
      <c r="A25" t="s">
        <v>839</v>
      </c>
      <c r="B25" t="s">
        <v>892</v>
      </c>
      <c r="C25" t="s">
        <v>7</v>
      </c>
      <c r="D25" t="s">
        <v>15</v>
      </c>
      <c r="E25" t="s">
        <v>3</v>
      </c>
      <c r="F25" t="s">
        <v>4</v>
      </c>
      <c r="G25">
        <v>58.44941</v>
      </c>
      <c r="H25">
        <v>632525</v>
      </c>
      <c r="I25">
        <v>3674750</v>
      </c>
      <c r="J25">
        <v>-68.37</v>
      </c>
      <c r="K25">
        <v>-68.37</v>
      </c>
      <c r="L25">
        <v>0</v>
      </c>
      <c r="M25" t="s">
        <v>96</v>
      </c>
      <c r="N25" t="s">
        <v>14</v>
      </c>
      <c r="O25">
        <v>330</v>
      </c>
      <c r="P25">
        <v>1</v>
      </c>
      <c r="Q25">
        <v>5488</v>
      </c>
    </row>
    <row r="26" spans="1:17" x14ac:dyDescent="0.25">
      <c r="A26" t="s">
        <v>839</v>
      </c>
      <c r="B26" t="s">
        <v>850</v>
      </c>
      <c r="C26" t="s">
        <v>9</v>
      </c>
      <c r="D26" t="s">
        <v>10</v>
      </c>
      <c r="E26" t="s">
        <v>3</v>
      </c>
      <c r="F26" t="s">
        <v>4</v>
      </c>
      <c r="G26">
        <v>8.4045699999999997</v>
      </c>
      <c r="H26">
        <v>632301.9</v>
      </c>
      <c r="I26">
        <v>3674555.88</v>
      </c>
      <c r="J26">
        <v>-68.75</v>
      </c>
      <c r="K26">
        <v>-68.75</v>
      </c>
      <c r="L26">
        <v>0</v>
      </c>
      <c r="M26">
        <v>21011224</v>
      </c>
      <c r="N26" t="s">
        <v>14</v>
      </c>
      <c r="O26">
        <v>331</v>
      </c>
      <c r="P26">
        <v>1</v>
      </c>
      <c r="Q26">
        <v>5488</v>
      </c>
    </row>
    <row r="27" spans="1:17" x14ac:dyDescent="0.25">
      <c r="A27" t="s">
        <v>839</v>
      </c>
      <c r="B27" t="s">
        <v>850</v>
      </c>
      <c r="C27" t="s">
        <v>9</v>
      </c>
      <c r="D27" t="s">
        <v>10</v>
      </c>
      <c r="E27" t="s">
        <v>3</v>
      </c>
      <c r="F27" t="s">
        <v>6</v>
      </c>
      <c r="G27">
        <v>7.7433899999999998</v>
      </c>
      <c r="H27">
        <v>632301.9</v>
      </c>
      <c r="I27">
        <v>3674437.38</v>
      </c>
      <c r="J27">
        <v>-68.569999999999993</v>
      </c>
      <c r="K27">
        <v>-68.569999999999993</v>
      </c>
      <c r="L27">
        <v>0</v>
      </c>
      <c r="M27">
        <v>21011224</v>
      </c>
      <c r="N27" t="s">
        <v>14</v>
      </c>
      <c r="O27">
        <v>331</v>
      </c>
      <c r="P27">
        <v>1</v>
      </c>
      <c r="Q27">
        <v>5488</v>
      </c>
    </row>
    <row r="28" spans="1:17" x14ac:dyDescent="0.25">
      <c r="A28" t="s">
        <v>839</v>
      </c>
      <c r="B28" t="s">
        <v>893</v>
      </c>
      <c r="C28" t="s">
        <v>16</v>
      </c>
      <c r="D28" t="s">
        <v>17</v>
      </c>
      <c r="E28" t="s">
        <v>3</v>
      </c>
      <c r="F28" t="s">
        <v>4</v>
      </c>
      <c r="G28">
        <v>1.29521</v>
      </c>
      <c r="H28">
        <v>632301.9</v>
      </c>
      <c r="I28">
        <v>3674532.18</v>
      </c>
      <c r="J28">
        <v>-68.72</v>
      </c>
      <c r="K28">
        <v>-68.72</v>
      </c>
      <c r="L28">
        <v>0</v>
      </c>
      <c r="M28" t="s">
        <v>96</v>
      </c>
      <c r="N28" t="s">
        <v>14</v>
      </c>
      <c r="O28">
        <v>331</v>
      </c>
      <c r="P28">
        <v>1</v>
      </c>
      <c r="Q28">
        <v>5488</v>
      </c>
    </row>
    <row r="29" spans="1:17" x14ac:dyDescent="0.25">
      <c r="A29" t="s">
        <v>839</v>
      </c>
      <c r="B29" t="s">
        <v>893</v>
      </c>
      <c r="C29" t="s">
        <v>16</v>
      </c>
      <c r="D29" t="s">
        <v>834</v>
      </c>
      <c r="E29" t="s">
        <v>3</v>
      </c>
      <c r="F29" t="s">
        <v>4</v>
      </c>
      <c r="G29">
        <v>1.23584</v>
      </c>
      <c r="H29">
        <v>632301.9</v>
      </c>
      <c r="I29">
        <v>3674555.88</v>
      </c>
      <c r="J29">
        <v>-68.75</v>
      </c>
      <c r="K29">
        <v>-68.75</v>
      </c>
      <c r="L29">
        <v>0</v>
      </c>
      <c r="M29" t="s">
        <v>96</v>
      </c>
      <c r="N29" t="s">
        <v>14</v>
      </c>
      <c r="O29">
        <v>331</v>
      </c>
      <c r="P29">
        <v>1</v>
      </c>
      <c r="Q29">
        <v>5488</v>
      </c>
    </row>
    <row r="30" spans="1:17" x14ac:dyDescent="0.25">
      <c r="A30" t="s">
        <v>839</v>
      </c>
      <c r="B30" t="s">
        <v>894</v>
      </c>
      <c r="C30" t="s">
        <v>16</v>
      </c>
      <c r="D30" t="s">
        <v>8</v>
      </c>
      <c r="E30" t="s">
        <v>3</v>
      </c>
      <c r="F30" t="s">
        <v>4</v>
      </c>
      <c r="G30">
        <v>0.26713999999999999</v>
      </c>
      <c r="H30">
        <v>632301.9</v>
      </c>
      <c r="I30">
        <v>3674508.48</v>
      </c>
      <c r="J30">
        <v>-68.69</v>
      </c>
      <c r="K30">
        <v>-68.69</v>
      </c>
      <c r="L30">
        <v>0</v>
      </c>
      <c r="M30" t="s">
        <v>96</v>
      </c>
      <c r="N30" t="s">
        <v>14</v>
      </c>
      <c r="O30">
        <v>331</v>
      </c>
      <c r="P30">
        <v>1</v>
      </c>
      <c r="Q30">
        <v>5488</v>
      </c>
    </row>
    <row r="31" spans="1:17" x14ac:dyDescent="0.25">
      <c r="A31" t="s">
        <v>839</v>
      </c>
      <c r="B31" t="s">
        <v>851</v>
      </c>
      <c r="C31" t="s">
        <v>11</v>
      </c>
      <c r="D31" t="s">
        <v>2</v>
      </c>
      <c r="E31" t="s">
        <v>3</v>
      </c>
      <c r="F31" t="s">
        <v>4</v>
      </c>
      <c r="G31">
        <v>0.34490999999999999</v>
      </c>
      <c r="H31">
        <v>632500</v>
      </c>
      <c r="I31">
        <v>3674775</v>
      </c>
      <c r="J31">
        <v>-68.36</v>
      </c>
      <c r="K31">
        <v>-68.36</v>
      </c>
      <c r="L31">
        <v>0</v>
      </c>
      <c r="M31">
        <v>15081223</v>
      </c>
      <c r="N31" t="s">
        <v>14</v>
      </c>
      <c r="O31">
        <v>330</v>
      </c>
      <c r="P31">
        <v>1</v>
      </c>
      <c r="Q31">
        <v>5488</v>
      </c>
    </row>
    <row r="32" spans="1:17" x14ac:dyDescent="0.25">
      <c r="A32" t="s">
        <v>839</v>
      </c>
      <c r="B32" t="s">
        <v>851</v>
      </c>
      <c r="C32" t="s">
        <v>11</v>
      </c>
      <c r="D32" t="s">
        <v>2</v>
      </c>
      <c r="E32" t="s">
        <v>3</v>
      </c>
      <c r="F32" t="s">
        <v>6</v>
      </c>
      <c r="G32">
        <v>0.34201999999999999</v>
      </c>
      <c r="H32">
        <v>632525</v>
      </c>
      <c r="I32">
        <v>3674775</v>
      </c>
      <c r="J32">
        <v>-68.349999999999994</v>
      </c>
      <c r="K32">
        <v>-68.349999999999994</v>
      </c>
      <c r="L32">
        <v>0</v>
      </c>
      <c r="M32">
        <v>21090923</v>
      </c>
      <c r="N32" t="s">
        <v>14</v>
      </c>
      <c r="O32">
        <v>330</v>
      </c>
      <c r="P32">
        <v>1</v>
      </c>
      <c r="Q32">
        <v>5488</v>
      </c>
    </row>
    <row r="33" spans="1:17" x14ac:dyDescent="0.25">
      <c r="A33" t="s">
        <v>839</v>
      </c>
      <c r="B33" t="s">
        <v>851</v>
      </c>
      <c r="C33" t="s">
        <v>11</v>
      </c>
      <c r="D33" t="s">
        <v>12</v>
      </c>
      <c r="E33" t="s">
        <v>3</v>
      </c>
      <c r="F33" t="s">
        <v>4</v>
      </c>
      <c r="G33">
        <v>0.31991000000000003</v>
      </c>
      <c r="H33">
        <v>632525</v>
      </c>
      <c r="I33">
        <v>3674750</v>
      </c>
      <c r="J33">
        <v>-68.37</v>
      </c>
      <c r="K33">
        <v>-68.37</v>
      </c>
      <c r="L33">
        <v>0</v>
      </c>
      <c r="M33">
        <v>18102803</v>
      </c>
      <c r="N33" t="s">
        <v>14</v>
      </c>
      <c r="O33">
        <v>330</v>
      </c>
      <c r="P33">
        <v>1</v>
      </c>
      <c r="Q33">
        <v>5488</v>
      </c>
    </row>
    <row r="34" spans="1:17" x14ac:dyDescent="0.25">
      <c r="A34" t="s">
        <v>839</v>
      </c>
      <c r="B34" t="s">
        <v>851</v>
      </c>
      <c r="C34" t="s">
        <v>11</v>
      </c>
      <c r="D34" t="s">
        <v>12</v>
      </c>
      <c r="E34" t="s">
        <v>3</v>
      </c>
      <c r="F34" t="s">
        <v>6</v>
      </c>
      <c r="G34">
        <v>0.31263000000000002</v>
      </c>
      <c r="H34">
        <v>632525</v>
      </c>
      <c r="I34">
        <v>3674750</v>
      </c>
      <c r="J34">
        <v>-68.37</v>
      </c>
      <c r="K34">
        <v>-68.37</v>
      </c>
      <c r="L34">
        <v>0</v>
      </c>
      <c r="M34">
        <v>18011903</v>
      </c>
      <c r="N34" t="s">
        <v>14</v>
      </c>
      <c r="O34">
        <v>330</v>
      </c>
      <c r="P34">
        <v>1</v>
      </c>
      <c r="Q34">
        <v>5488</v>
      </c>
    </row>
    <row r="35" spans="1:17" x14ac:dyDescent="0.25">
      <c r="A35" t="s">
        <v>839</v>
      </c>
      <c r="B35" t="s">
        <v>851</v>
      </c>
      <c r="C35" t="s">
        <v>11</v>
      </c>
      <c r="D35" t="s">
        <v>10</v>
      </c>
      <c r="E35" t="s">
        <v>3</v>
      </c>
      <c r="F35" t="s">
        <v>4</v>
      </c>
      <c r="G35">
        <v>0.18490999999999999</v>
      </c>
      <c r="H35">
        <v>632400</v>
      </c>
      <c r="I35">
        <v>3674550</v>
      </c>
      <c r="J35">
        <v>-68.349999999999994</v>
      </c>
      <c r="K35">
        <v>-68.349999999999994</v>
      </c>
      <c r="L35">
        <v>0</v>
      </c>
      <c r="M35">
        <v>21011124</v>
      </c>
      <c r="N35" t="s">
        <v>14</v>
      </c>
      <c r="O35">
        <v>330</v>
      </c>
      <c r="P35">
        <v>1</v>
      </c>
      <c r="Q35">
        <v>5488</v>
      </c>
    </row>
    <row r="36" spans="1:17" x14ac:dyDescent="0.25">
      <c r="A36" t="s">
        <v>839</v>
      </c>
      <c r="B36" t="s">
        <v>851</v>
      </c>
      <c r="C36" t="s">
        <v>11</v>
      </c>
      <c r="D36" t="s">
        <v>10</v>
      </c>
      <c r="E36" t="s">
        <v>3</v>
      </c>
      <c r="F36" t="s">
        <v>6</v>
      </c>
      <c r="G36">
        <v>0.17757000000000001</v>
      </c>
      <c r="H36">
        <v>632375</v>
      </c>
      <c r="I36">
        <v>3674600</v>
      </c>
      <c r="J36">
        <v>-68.2</v>
      </c>
      <c r="K36">
        <v>-68.2</v>
      </c>
      <c r="L36">
        <v>0</v>
      </c>
      <c r="M36">
        <v>15111324</v>
      </c>
      <c r="N36" t="s">
        <v>14</v>
      </c>
      <c r="O36">
        <v>330</v>
      </c>
      <c r="P36">
        <v>1</v>
      </c>
      <c r="Q36">
        <v>5488</v>
      </c>
    </row>
    <row r="37" spans="1:17" x14ac:dyDescent="0.25">
      <c r="A37" t="s">
        <v>839</v>
      </c>
      <c r="B37" t="s">
        <v>852</v>
      </c>
      <c r="C37" t="s">
        <v>1</v>
      </c>
      <c r="D37" t="s">
        <v>2</v>
      </c>
      <c r="E37" t="s">
        <v>3</v>
      </c>
      <c r="F37" t="s">
        <v>4</v>
      </c>
      <c r="G37">
        <v>144.28558000000001</v>
      </c>
      <c r="H37">
        <v>632525</v>
      </c>
      <c r="I37">
        <v>3674775</v>
      </c>
      <c r="J37">
        <v>-68.349999999999994</v>
      </c>
      <c r="K37">
        <v>-68.349999999999994</v>
      </c>
      <c r="L37">
        <v>0</v>
      </c>
      <c r="M37">
        <v>16071206</v>
      </c>
      <c r="N37" t="s">
        <v>18</v>
      </c>
      <c r="O37">
        <v>330</v>
      </c>
      <c r="P37">
        <v>1</v>
      </c>
      <c r="Q37">
        <v>5488</v>
      </c>
    </row>
    <row r="38" spans="1:17" x14ac:dyDescent="0.25">
      <c r="A38" t="s">
        <v>839</v>
      </c>
      <c r="B38" t="s">
        <v>852</v>
      </c>
      <c r="C38" t="s">
        <v>1</v>
      </c>
      <c r="D38" t="s">
        <v>2</v>
      </c>
      <c r="E38" t="s">
        <v>3</v>
      </c>
      <c r="F38" t="s">
        <v>6</v>
      </c>
      <c r="G38">
        <v>141.23854</v>
      </c>
      <c r="H38">
        <v>632550</v>
      </c>
      <c r="I38">
        <v>3674150</v>
      </c>
      <c r="J38">
        <v>-68.14</v>
      </c>
      <c r="K38">
        <v>-68.14</v>
      </c>
      <c r="L38">
        <v>0</v>
      </c>
      <c r="M38">
        <v>16092006</v>
      </c>
      <c r="N38" t="s">
        <v>18</v>
      </c>
      <c r="O38">
        <v>330</v>
      </c>
      <c r="P38">
        <v>1</v>
      </c>
      <c r="Q38">
        <v>5488</v>
      </c>
    </row>
    <row r="39" spans="1:17" x14ac:dyDescent="0.25">
      <c r="A39" t="s">
        <v>839</v>
      </c>
      <c r="B39" t="s">
        <v>852</v>
      </c>
      <c r="C39" t="s">
        <v>1</v>
      </c>
      <c r="D39" t="s">
        <v>830</v>
      </c>
      <c r="E39" t="s">
        <v>3</v>
      </c>
      <c r="F39" t="s">
        <v>4</v>
      </c>
      <c r="G39">
        <v>107.24283</v>
      </c>
      <c r="H39">
        <v>632475</v>
      </c>
      <c r="I39">
        <v>3674625</v>
      </c>
      <c r="J39">
        <v>-68.319999999999993</v>
      </c>
      <c r="K39">
        <v>-68.319999999999993</v>
      </c>
      <c r="L39">
        <v>0</v>
      </c>
      <c r="M39">
        <v>16120808</v>
      </c>
      <c r="N39" t="s">
        <v>18</v>
      </c>
      <c r="O39">
        <v>330</v>
      </c>
      <c r="P39">
        <v>1</v>
      </c>
      <c r="Q39">
        <v>5488</v>
      </c>
    </row>
    <row r="40" spans="1:17" x14ac:dyDescent="0.25">
      <c r="A40" t="s">
        <v>839</v>
      </c>
      <c r="B40" t="s">
        <v>852</v>
      </c>
      <c r="C40" t="s">
        <v>1</v>
      </c>
      <c r="D40" t="s">
        <v>830</v>
      </c>
      <c r="E40" t="s">
        <v>3</v>
      </c>
      <c r="F40" t="s">
        <v>6</v>
      </c>
      <c r="G40">
        <v>104.34305000000001</v>
      </c>
      <c r="H40">
        <v>632425</v>
      </c>
      <c r="I40">
        <v>3674600</v>
      </c>
      <c r="J40">
        <v>-68.37</v>
      </c>
      <c r="K40">
        <v>-68.37</v>
      </c>
      <c r="L40">
        <v>0</v>
      </c>
      <c r="M40">
        <v>16010908</v>
      </c>
      <c r="N40" t="s">
        <v>18</v>
      </c>
      <c r="O40">
        <v>330</v>
      </c>
      <c r="P40">
        <v>1</v>
      </c>
      <c r="Q40">
        <v>5488</v>
      </c>
    </row>
    <row r="41" spans="1:17" x14ac:dyDescent="0.25">
      <c r="A41" t="s">
        <v>839</v>
      </c>
      <c r="B41" t="s">
        <v>853</v>
      </c>
      <c r="C41" t="s">
        <v>110</v>
      </c>
      <c r="D41" t="s">
        <v>8</v>
      </c>
      <c r="E41" t="s">
        <v>3</v>
      </c>
      <c r="F41" t="s">
        <v>4</v>
      </c>
      <c r="G41">
        <v>9.6259999999999998E-2</v>
      </c>
      <c r="H41">
        <v>632301.9</v>
      </c>
      <c r="I41">
        <v>3674508.48</v>
      </c>
      <c r="J41">
        <v>-68.69</v>
      </c>
      <c r="K41">
        <v>-68.69</v>
      </c>
      <c r="L41">
        <v>0</v>
      </c>
      <c r="M41" t="s">
        <v>95</v>
      </c>
      <c r="N41" t="s">
        <v>18</v>
      </c>
      <c r="O41">
        <v>330</v>
      </c>
      <c r="P41">
        <v>1</v>
      </c>
      <c r="Q41">
        <v>5488</v>
      </c>
    </row>
    <row r="42" spans="1:17" x14ac:dyDescent="0.25">
      <c r="A42" t="s">
        <v>839</v>
      </c>
      <c r="B42" t="s">
        <v>854</v>
      </c>
      <c r="C42" t="s">
        <v>7</v>
      </c>
      <c r="D42" t="s">
        <v>13</v>
      </c>
      <c r="E42" t="s">
        <v>3</v>
      </c>
      <c r="F42" t="s">
        <v>4</v>
      </c>
      <c r="G42">
        <v>60.768039999999999</v>
      </c>
      <c r="H42">
        <v>632525</v>
      </c>
      <c r="I42">
        <v>3674775</v>
      </c>
      <c r="J42">
        <v>-68.349999999999994</v>
      </c>
      <c r="K42">
        <v>-68.349999999999994</v>
      </c>
      <c r="L42">
        <v>0</v>
      </c>
      <c r="M42" t="s">
        <v>95</v>
      </c>
      <c r="N42" t="s">
        <v>18</v>
      </c>
      <c r="O42">
        <v>330</v>
      </c>
      <c r="P42">
        <v>1</v>
      </c>
      <c r="Q42">
        <v>5488</v>
      </c>
    </row>
    <row r="43" spans="1:17" x14ac:dyDescent="0.25">
      <c r="A43" t="s">
        <v>839</v>
      </c>
      <c r="B43" t="s">
        <v>854</v>
      </c>
      <c r="C43" t="s">
        <v>7</v>
      </c>
      <c r="D43" t="s">
        <v>15</v>
      </c>
      <c r="E43" t="s">
        <v>3</v>
      </c>
      <c r="F43" t="s">
        <v>4</v>
      </c>
      <c r="G43">
        <v>58.445569999999996</v>
      </c>
      <c r="H43">
        <v>632525</v>
      </c>
      <c r="I43">
        <v>3674750</v>
      </c>
      <c r="J43">
        <v>-68.37</v>
      </c>
      <c r="K43">
        <v>-68.37</v>
      </c>
      <c r="L43">
        <v>0</v>
      </c>
      <c r="M43" t="s">
        <v>95</v>
      </c>
      <c r="N43" t="s">
        <v>18</v>
      </c>
      <c r="O43">
        <v>330</v>
      </c>
      <c r="P43">
        <v>1</v>
      </c>
      <c r="Q43">
        <v>5488</v>
      </c>
    </row>
    <row r="44" spans="1:17" x14ac:dyDescent="0.25">
      <c r="A44" t="s">
        <v>839</v>
      </c>
      <c r="B44" t="s">
        <v>855</v>
      </c>
      <c r="C44" t="s">
        <v>7</v>
      </c>
      <c r="D44" t="s">
        <v>8</v>
      </c>
      <c r="E44" t="s">
        <v>3</v>
      </c>
      <c r="F44" t="s">
        <v>4</v>
      </c>
      <c r="G44">
        <v>10.904389999999999</v>
      </c>
      <c r="H44">
        <v>632301.9</v>
      </c>
      <c r="I44">
        <v>3674508.48</v>
      </c>
      <c r="J44">
        <v>-68.69</v>
      </c>
      <c r="K44">
        <v>-68.69</v>
      </c>
      <c r="L44">
        <v>0</v>
      </c>
      <c r="M44" t="s">
        <v>95</v>
      </c>
      <c r="N44" t="s">
        <v>18</v>
      </c>
      <c r="O44">
        <v>330</v>
      </c>
      <c r="P44">
        <v>1</v>
      </c>
      <c r="Q44">
        <v>5488</v>
      </c>
    </row>
    <row r="45" spans="1:17" x14ac:dyDescent="0.25">
      <c r="A45" t="s">
        <v>839</v>
      </c>
      <c r="B45" t="s">
        <v>856</v>
      </c>
      <c r="C45" t="s">
        <v>9</v>
      </c>
      <c r="D45" t="s">
        <v>10</v>
      </c>
      <c r="E45" t="s">
        <v>3</v>
      </c>
      <c r="F45" t="s">
        <v>4</v>
      </c>
      <c r="G45">
        <v>7.2705900000000003</v>
      </c>
      <c r="H45">
        <v>632301.9</v>
      </c>
      <c r="I45">
        <v>3674555.88</v>
      </c>
      <c r="J45">
        <v>-68.75</v>
      </c>
      <c r="K45">
        <v>-68.75</v>
      </c>
      <c r="L45">
        <v>0</v>
      </c>
      <c r="M45">
        <v>16020324</v>
      </c>
      <c r="N45" t="s">
        <v>18</v>
      </c>
      <c r="O45">
        <v>331</v>
      </c>
      <c r="P45">
        <v>1</v>
      </c>
      <c r="Q45">
        <v>5488</v>
      </c>
    </row>
    <row r="46" spans="1:17" x14ac:dyDescent="0.25">
      <c r="A46" t="s">
        <v>839</v>
      </c>
      <c r="B46" t="s">
        <v>856</v>
      </c>
      <c r="C46" t="s">
        <v>9</v>
      </c>
      <c r="D46" t="s">
        <v>10</v>
      </c>
      <c r="E46" t="s">
        <v>3</v>
      </c>
      <c r="F46" t="s">
        <v>6</v>
      </c>
      <c r="G46">
        <v>6.5717100000000004</v>
      </c>
      <c r="H46">
        <v>632301.9</v>
      </c>
      <c r="I46">
        <v>3674461.08</v>
      </c>
      <c r="J46">
        <v>-68.62</v>
      </c>
      <c r="K46">
        <v>-68.62</v>
      </c>
      <c r="L46">
        <v>0</v>
      </c>
      <c r="M46">
        <v>16122824</v>
      </c>
      <c r="N46" t="s">
        <v>18</v>
      </c>
      <c r="O46">
        <v>331</v>
      </c>
      <c r="P46">
        <v>1</v>
      </c>
      <c r="Q46">
        <v>5488</v>
      </c>
    </row>
    <row r="47" spans="1:17" x14ac:dyDescent="0.25">
      <c r="A47" t="s">
        <v>839</v>
      </c>
      <c r="B47" t="s">
        <v>857</v>
      </c>
      <c r="C47" t="s">
        <v>9</v>
      </c>
      <c r="D47" t="s">
        <v>8</v>
      </c>
      <c r="E47" t="s">
        <v>3</v>
      </c>
      <c r="F47" t="s">
        <v>4</v>
      </c>
      <c r="G47">
        <v>1.4780199999999999</v>
      </c>
      <c r="H47">
        <v>632301.9</v>
      </c>
      <c r="I47">
        <v>3674508.48</v>
      </c>
      <c r="J47">
        <v>-68.69</v>
      </c>
      <c r="K47">
        <v>-68.69</v>
      </c>
      <c r="L47">
        <v>0</v>
      </c>
      <c r="M47" t="s">
        <v>95</v>
      </c>
      <c r="N47" t="s">
        <v>18</v>
      </c>
      <c r="O47">
        <v>331</v>
      </c>
      <c r="P47">
        <v>1</v>
      </c>
      <c r="Q47">
        <v>5488</v>
      </c>
    </row>
    <row r="48" spans="1:17" x14ac:dyDescent="0.25">
      <c r="A48" t="s">
        <v>839</v>
      </c>
      <c r="B48" t="s">
        <v>858</v>
      </c>
      <c r="C48" t="s">
        <v>16</v>
      </c>
      <c r="D48" t="s">
        <v>17</v>
      </c>
      <c r="E48" t="s">
        <v>3</v>
      </c>
      <c r="F48" t="s">
        <v>4</v>
      </c>
      <c r="G48">
        <v>1.2524999999999999</v>
      </c>
      <c r="H48">
        <v>632301.9</v>
      </c>
      <c r="I48">
        <v>3674555.88</v>
      </c>
      <c r="J48">
        <v>-68.75</v>
      </c>
      <c r="K48">
        <v>-68.75</v>
      </c>
      <c r="L48">
        <v>0</v>
      </c>
      <c r="M48" t="s">
        <v>95</v>
      </c>
      <c r="N48" t="s">
        <v>18</v>
      </c>
      <c r="O48">
        <v>331</v>
      </c>
      <c r="P48">
        <v>1</v>
      </c>
      <c r="Q48">
        <v>5488</v>
      </c>
    </row>
    <row r="49" spans="1:17" x14ac:dyDescent="0.25">
      <c r="A49" t="s">
        <v>839</v>
      </c>
      <c r="B49" t="s">
        <v>858</v>
      </c>
      <c r="C49" t="s">
        <v>16</v>
      </c>
      <c r="D49" t="s">
        <v>834</v>
      </c>
      <c r="E49" t="s">
        <v>3</v>
      </c>
      <c r="F49" t="s">
        <v>4</v>
      </c>
      <c r="G49">
        <v>1.21567</v>
      </c>
      <c r="H49">
        <v>632301.9</v>
      </c>
      <c r="I49">
        <v>3674508.48</v>
      </c>
      <c r="J49">
        <v>-68.69</v>
      </c>
      <c r="K49">
        <v>-68.69</v>
      </c>
      <c r="L49">
        <v>0</v>
      </c>
      <c r="M49" t="s">
        <v>95</v>
      </c>
      <c r="N49" t="s">
        <v>18</v>
      </c>
      <c r="O49">
        <v>331</v>
      </c>
      <c r="P49">
        <v>1</v>
      </c>
      <c r="Q49">
        <v>5488</v>
      </c>
    </row>
    <row r="50" spans="1:17" x14ac:dyDescent="0.25">
      <c r="A50" t="s">
        <v>839</v>
      </c>
      <c r="B50" t="s">
        <v>859</v>
      </c>
      <c r="C50" t="s">
        <v>16</v>
      </c>
      <c r="D50" t="s">
        <v>8</v>
      </c>
      <c r="E50" t="s">
        <v>3</v>
      </c>
      <c r="F50" t="s">
        <v>4</v>
      </c>
      <c r="G50">
        <v>0.26818999999999998</v>
      </c>
      <c r="H50">
        <v>632301.9</v>
      </c>
      <c r="I50">
        <v>3674508.48</v>
      </c>
      <c r="J50">
        <v>-68.69</v>
      </c>
      <c r="K50">
        <v>-68.69</v>
      </c>
      <c r="L50">
        <v>0</v>
      </c>
      <c r="M50" t="s">
        <v>95</v>
      </c>
      <c r="N50" t="s">
        <v>18</v>
      </c>
      <c r="O50">
        <v>331</v>
      </c>
      <c r="P50">
        <v>1</v>
      </c>
      <c r="Q50">
        <v>5488</v>
      </c>
    </row>
    <row r="51" spans="1:17" x14ac:dyDescent="0.25">
      <c r="A51" t="s">
        <v>839</v>
      </c>
      <c r="B51" t="s">
        <v>860</v>
      </c>
      <c r="C51" t="s">
        <v>11</v>
      </c>
      <c r="D51" t="s">
        <v>2</v>
      </c>
      <c r="E51" t="s">
        <v>3</v>
      </c>
      <c r="F51" t="s">
        <v>4</v>
      </c>
      <c r="G51">
        <v>0.33900000000000002</v>
      </c>
      <c r="H51">
        <v>632525</v>
      </c>
      <c r="I51">
        <v>3674775</v>
      </c>
      <c r="J51">
        <v>-68.349999999999994</v>
      </c>
      <c r="K51">
        <v>-68.349999999999994</v>
      </c>
      <c r="L51">
        <v>0</v>
      </c>
      <c r="M51">
        <v>16071206</v>
      </c>
      <c r="N51" t="s">
        <v>18</v>
      </c>
      <c r="O51">
        <v>330</v>
      </c>
      <c r="P51">
        <v>1</v>
      </c>
      <c r="Q51">
        <v>5488</v>
      </c>
    </row>
    <row r="52" spans="1:17" x14ac:dyDescent="0.25">
      <c r="A52" t="s">
        <v>839</v>
      </c>
      <c r="B52" t="s">
        <v>860</v>
      </c>
      <c r="C52" t="s">
        <v>11</v>
      </c>
      <c r="D52" t="s">
        <v>2</v>
      </c>
      <c r="E52" t="s">
        <v>3</v>
      </c>
      <c r="F52" t="s">
        <v>6</v>
      </c>
      <c r="G52">
        <v>0.33184000000000002</v>
      </c>
      <c r="H52">
        <v>632550</v>
      </c>
      <c r="I52">
        <v>3674150</v>
      </c>
      <c r="J52">
        <v>-68.14</v>
      </c>
      <c r="K52">
        <v>-68.14</v>
      </c>
      <c r="L52">
        <v>0</v>
      </c>
      <c r="M52">
        <v>16092006</v>
      </c>
      <c r="N52" t="s">
        <v>18</v>
      </c>
      <c r="O52">
        <v>330</v>
      </c>
      <c r="P52">
        <v>1</v>
      </c>
      <c r="Q52">
        <v>5488</v>
      </c>
    </row>
    <row r="53" spans="1:17" x14ac:dyDescent="0.25">
      <c r="A53" t="s">
        <v>839</v>
      </c>
      <c r="B53" t="s">
        <v>860</v>
      </c>
      <c r="C53" t="s">
        <v>11</v>
      </c>
      <c r="D53" t="s">
        <v>12</v>
      </c>
      <c r="E53" t="s">
        <v>3</v>
      </c>
      <c r="F53" t="s">
        <v>4</v>
      </c>
      <c r="G53">
        <v>0.3085</v>
      </c>
      <c r="H53">
        <v>632500</v>
      </c>
      <c r="I53">
        <v>3674700</v>
      </c>
      <c r="J53">
        <v>-68.34</v>
      </c>
      <c r="K53">
        <v>-68.34</v>
      </c>
      <c r="L53">
        <v>0</v>
      </c>
      <c r="M53">
        <v>16042006</v>
      </c>
      <c r="N53" t="s">
        <v>18</v>
      </c>
      <c r="O53">
        <v>330</v>
      </c>
      <c r="P53">
        <v>1</v>
      </c>
      <c r="Q53">
        <v>5488</v>
      </c>
    </row>
    <row r="54" spans="1:17" x14ac:dyDescent="0.25">
      <c r="A54" t="s">
        <v>839</v>
      </c>
      <c r="B54" t="s">
        <v>860</v>
      </c>
      <c r="C54" t="s">
        <v>11</v>
      </c>
      <c r="D54" t="s">
        <v>12</v>
      </c>
      <c r="E54" t="s">
        <v>3</v>
      </c>
      <c r="F54" t="s">
        <v>6</v>
      </c>
      <c r="G54">
        <v>0.29089999999999999</v>
      </c>
      <c r="H54">
        <v>632475</v>
      </c>
      <c r="I54">
        <v>3674725</v>
      </c>
      <c r="J54">
        <v>-68.38</v>
      </c>
      <c r="K54">
        <v>-68.38</v>
      </c>
      <c r="L54">
        <v>0</v>
      </c>
      <c r="M54">
        <v>16011403</v>
      </c>
      <c r="N54" t="s">
        <v>18</v>
      </c>
      <c r="O54">
        <v>330</v>
      </c>
      <c r="P54">
        <v>1</v>
      </c>
      <c r="Q54">
        <v>5488</v>
      </c>
    </row>
    <row r="55" spans="1:17" x14ac:dyDescent="0.25">
      <c r="A55" t="s">
        <v>839</v>
      </c>
      <c r="B55" t="s">
        <v>860</v>
      </c>
      <c r="C55" t="s">
        <v>11</v>
      </c>
      <c r="D55" t="s">
        <v>10</v>
      </c>
      <c r="E55" t="s">
        <v>3</v>
      </c>
      <c r="F55" t="s">
        <v>4</v>
      </c>
      <c r="G55">
        <v>0.15629000000000001</v>
      </c>
      <c r="H55">
        <v>632425</v>
      </c>
      <c r="I55">
        <v>3674550</v>
      </c>
      <c r="J55">
        <v>-68.34</v>
      </c>
      <c r="K55">
        <v>-68.34</v>
      </c>
      <c r="L55">
        <v>0</v>
      </c>
      <c r="M55">
        <v>16010224</v>
      </c>
      <c r="N55" t="s">
        <v>18</v>
      </c>
      <c r="O55">
        <v>330</v>
      </c>
      <c r="P55">
        <v>1</v>
      </c>
      <c r="Q55">
        <v>5488</v>
      </c>
    </row>
    <row r="56" spans="1:17" x14ac:dyDescent="0.25">
      <c r="A56" t="s">
        <v>839</v>
      </c>
      <c r="B56" t="s">
        <v>860</v>
      </c>
      <c r="C56" t="s">
        <v>11</v>
      </c>
      <c r="D56" t="s">
        <v>10</v>
      </c>
      <c r="E56" t="s">
        <v>3</v>
      </c>
      <c r="F56" t="s">
        <v>6</v>
      </c>
      <c r="G56">
        <v>0.15045</v>
      </c>
      <c r="H56">
        <v>632425</v>
      </c>
      <c r="I56">
        <v>3674550</v>
      </c>
      <c r="J56">
        <v>-68.34</v>
      </c>
      <c r="K56">
        <v>-68.34</v>
      </c>
      <c r="L56">
        <v>0</v>
      </c>
      <c r="M56">
        <v>16010124</v>
      </c>
      <c r="N56" t="s">
        <v>18</v>
      </c>
      <c r="O56">
        <v>330</v>
      </c>
      <c r="P56">
        <v>1</v>
      </c>
      <c r="Q56">
        <v>5488</v>
      </c>
    </row>
    <row r="57" spans="1:17" x14ac:dyDescent="0.25">
      <c r="A57" t="s">
        <v>839</v>
      </c>
      <c r="B57" t="s">
        <v>861</v>
      </c>
      <c r="C57" t="s">
        <v>11</v>
      </c>
      <c r="D57" t="s">
        <v>8</v>
      </c>
      <c r="E57" t="s">
        <v>3</v>
      </c>
      <c r="F57" t="s">
        <v>4</v>
      </c>
      <c r="G57">
        <v>0.11839</v>
      </c>
      <c r="H57">
        <v>632301.9</v>
      </c>
      <c r="I57">
        <v>3674508.48</v>
      </c>
      <c r="J57">
        <v>-68.69</v>
      </c>
      <c r="K57">
        <v>-68.69</v>
      </c>
      <c r="L57">
        <v>0</v>
      </c>
      <c r="M57" t="s">
        <v>95</v>
      </c>
      <c r="N57" t="s">
        <v>18</v>
      </c>
      <c r="O57">
        <v>330</v>
      </c>
      <c r="P57">
        <v>1</v>
      </c>
      <c r="Q57">
        <v>5488</v>
      </c>
    </row>
    <row r="58" spans="1:17" x14ac:dyDescent="0.25">
      <c r="A58" t="s">
        <v>839</v>
      </c>
      <c r="B58" t="s">
        <v>862</v>
      </c>
      <c r="C58" t="s">
        <v>1</v>
      </c>
      <c r="D58" t="s">
        <v>2</v>
      </c>
      <c r="E58" t="s">
        <v>3</v>
      </c>
      <c r="F58" t="s">
        <v>4</v>
      </c>
      <c r="G58">
        <v>144.8794</v>
      </c>
      <c r="H58">
        <v>631600</v>
      </c>
      <c r="I58">
        <v>3674750</v>
      </c>
      <c r="J58">
        <v>-69.06</v>
      </c>
      <c r="K58">
        <v>-69.06</v>
      </c>
      <c r="L58">
        <v>0</v>
      </c>
      <c r="M58">
        <v>17091018</v>
      </c>
      <c r="N58" t="s">
        <v>19</v>
      </c>
      <c r="O58">
        <v>330</v>
      </c>
      <c r="P58">
        <v>1</v>
      </c>
      <c r="Q58">
        <v>5488</v>
      </c>
    </row>
    <row r="59" spans="1:17" x14ac:dyDescent="0.25">
      <c r="A59" t="s">
        <v>839</v>
      </c>
      <c r="B59" t="s">
        <v>862</v>
      </c>
      <c r="C59" t="s">
        <v>1</v>
      </c>
      <c r="D59" t="s">
        <v>2</v>
      </c>
      <c r="E59" t="s">
        <v>3</v>
      </c>
      <c r="F59" t="s">
        <v>6</v>
      </c>
      <c r="G59">
        <v>143.13023000000001</v>
      </c>
      <c r="H59">
        <v>632650</v>
      </c>
      <c r="I59">
        <v>3674650</v>
      </c>
      <c r="J59">
        <v>-68.22</v>
      </c>
      <c r="K59">
        <v>-68.22</v>
      </c>
      <c r="L59">
        <v>0</v>
      </c>
      <c r="M59">
        <v>17082901</v>
      </c>
      <c r="N59" t="s">
        <v>19</v>
      </c>
      <c r="O59">
        <v>330</v>
      </c>
      <c r="P59">
        <v>1</v>
      </c>
      <c r="Q59">
        <v>5488</v>
      </c>
    </row>
    <row r="60" spans="1:17" x14ac:dyDescent="0.25">
      <c r="A60" t="s">
        <v>839</v>
      </c>
      <c r="B60" t="s">
        <v>862</v>
      </c>
      <c r="C60" t="s">
        <v>1</v>
      </c>
      <c r="D60" t="s">
        <v>830</v>
      </c>
      <c r="E60" t="s">
        <v>3</v>
      </c>
      <c r="F60" t="s">
        <v>4</v>
      </c>
      <c r="G60">
        <v>120.37341000000001</v>
      </c>
      <c r="H60">
        <v>632475</v>
      </c>
      <c r="I60">
        <v>3674700</v>
      </c>
      <c r="J60">
        <v>-68.38</v>
      </c>
      <c r="K60">
        <v>-68.38</v>
      </c>
      <c r="L60">
        <v>0</v>
      </c>
      <c r="M60">
        <v>17123008</v>
      </c>
      <c r="N60" t="s">
        <v>19</v>
      </c>
      <c r="O60">
        <v>330</v>
      </c>
      <c r="P60">
        <v>1</v>
      </c>
      <c r="Q60">
        <v>5488</v>
      </c>
    </row>
    <row r="61" spans="1:17" x14ac:dyDescent="0.25">
      <c r="A61" t="s">
        <v>839</v>
      </c>
      <c r="B61" t="s">
        <v>862</v>
      </c>
      <c r="C61" t="s">
        <v>1</v>
      </c>
      <c r="D61" t="s">
        <v>830</v>
      </c>
      <c r="E61" t="s">
        <v>3</v>
      </c>
      <c r="F61" t="s">
        <v>6</v>
      </c>
      <c r="G61">
        <v>109.46062999999999</v>
      </c>
      <c r="H61">
        <v>632475</v>
      </c>
      <c r="I61">
        <v>3674625</v>
      </c>
      <c r="J61">
        <v>-68.319999999999993</v>
      </c>
      <c r="K61">
        <v>-68.319999999999993</v>
      </c>
      <c r="L61">
        <v>0</v>
      </c>
      <c r="M61">
        <v>17121908</v>
      </c>
      <c r="N61" t="s">
        <v>19</v>
      </c>
      <c r="O61">
        <v>330</v>
      </c>
      <c r="P61">
        <v>1</v>
      </c>
      <c r="Q61">
        <v>5488</v>
      </c>
    </row>
    <row r="62" spans="1:17" x14ac:dyDescent="0.25">
      <c r="A62" t="s">
        <v>839</v>
      </c>
      <c r="B62" t="s">
        <v>863</v>
      </c>
      <c r="C62" t="s">
        <v>110</v>
      </c>
      <c r="D62" t="s">
        <v>8</v>
      </c>
      <c r="E62" t="s">
        <v>3</v>
      </c>
      <c r="F62" t="s">
        <v>4</v>
      </c>
      <c r="G62">
        <v>9.937E-2</v>
      </c>
      <c r="H62">
        <v>632301.9</v>
      </c>
      <c r="I62">
        <v>3674508.48</v>
      </c>
      <c r="J62">
        <v>-68.69</v>
      </c>
      <c r="K62">
        <v>-68.69</v>
      </c>
      <c r="L62">
        <v>0</v>
      </c>
      <c r="M62" t="s">
        <v>95</v>
      </c>
      <c r="N62" t="s">
        <v>19</v>
      </c>
      <c r="O62">
        <v>330</v>
      </c>
      <c r="P62">
        <v>1</v>
      </c>
      <c r="Q62">
        <v>5488</v>
      </c>
    </row>
    <row r="63" spans="1:17" x14ac:dyDescent="0.25">
      <c r="A63" t="s">
        <v>839</v>
      </c>
      <c r="B63" t="s">
        <v>864</v>
      </c>
      <c r="C63" t="s">
        <v>7</v>
      </c>
      <c r="D63" t="s">
        <v>13</v>
      </c>
      <c r="E63" t="s">
        <v>3</v>
      </c>
      <c r="F63" t="s">
        <v>4</v>
      </c>
      <c r="G63">
        <v>61.018140000000002</v>
      </c>
      <c r="H63">
        <v>631600</v>
      </c>
      <c r="I63">
        <v>3674750</v>
      </c>
      <c r="J63">
        <v>-69.06</v>
      </c>
      <c r="K63">
        <v>-69.06</v>
      </c>
      <c r="L63">
        <v>0</v>
      </c>
      <c r="M63" t="s">
        <v>95</v>
      </c>
      <c r="N63" t="s">
        <v>19</v>
      </c>
      <c r="O63">
        <v>330</v>
      </c>
      <c r="P63">
        <v>1</v>
      </c>
      <c r="Q63">
        <v>5488</v>
      </c>
    </row>
    <row r="64" spans="1:17" x14ac:dyDescent="0.25">
      <c r="A64" t="s">
        <v>839</v>
      </c>
      <c r="B64" t="s">
        <v>864</v>
      </c>
      <c r="C64" t="s">
        <v>7</v>
      </c>
      <c r="D64" t="s">
        <v>15</v>
      </c>
      <c r="E64" t="s">
        <v>3</v>
      </c>
      <c r="F64" t="s">
        <v>4</v>
      </c>
      <c r="G64">
        <v>58.779620000000001</v>
      </c>
      <c r="H64">
        <v>632525</v>
      </c>
      <c r="I64">
        <v>3674750</v>
      </c>
      <c r="J64">
        <v>-68.37</v>
      </c>
      <c r="K64">
        <v>-68.37</v>
      </c>
      <c r="L64">
        <v>0</v>
      </c>
      <c r="M64" t="s">
        <v>95</v>
      </c>
      <c r="N64" t="s">
        <v>19</v>
      </c>
      <c r="O64">
        <v>330</v>
      </c>
      <c r="P64">
        <v>1</v>
      </c>
      <c r="Q64">
        <v>5488</v>
      </c>
    </row>
    <row r="65" spans="1:17" x14ac:dyDescent="0.25">
      <c r="A65" t="s">
        <v>839</v>
      </c>
      <c r="B65" t="s">
        <v>865</v>
      </c>
      <c r="C65" t="s">
        <v>7</v>
      </c>
      <c r="D65" t="s">
        <v>8</v>
      </c>
      <c r="E65" t="s">
        <v>3</v>
      </c>
      <c r="F65" t="s">
        <v>4</v>
      </c>
      <c r="G65">
        <v>11.256030000000001</v>
      </c>
      <c r="H65">
        <v>632301.9</v>
      </c>
      <c r="I65">
        <v>3674508.48</v>
      </c>
      <c r="J65">
        <v>-68.69</v>
      </c>
      <c r="K65">
        <v>-68.69</v>
      </c>
      <c r="L65">
        <v>0</v>
      </c>
      <c r="M65" t="s">
        <v>95</v>
      </c>
      <c r="N65" t="s">
        <v>19</v>
      </c>
      <c r="O65">
        <v>330</v>
      </c>
      <c r="P65">
        <v>1</v>
      </c>
      <c r="Q65">
        <v>5488</v>
      </c>
    </row>
    <row r="66" spans="1:17" x14ac:dyDescent="0.25">
      <c r="A66" t="s">
        <v>839</v>
      </c>
      <c r="B66" t="s">
        <v>866</v>
      </c>
      <c r="C66" t="s">
        <v>9</v>
      </c>
      <c r="D66" t="s">
        <v>10</v>
      </c>
      <c r="E66" t="s">
        <v>3</v>
      </c>
      <c r="F66" t="s">
        <v>4</v>
      </c>
      <c r="G66">
        <v>7.47058</v>
      </c>
      <c r="H66">
        <v>632301.9</v>
      </c>
      <c r="I66">
        <v>3674413.68</v>
      </c>
      <c r="J66">
        <v>-68.59</v>
      </c>
      <c r="K66">
        <v>-68.59</v>
      </c>
      <c r="L66">
        <v>0</v>
      </c>
      <c r="M66">
        <v>17012624</v>
      </c>
      <c r="N66" t="s">
        <v>19</v>
      </c>
      <c r="O66">
        <v>331</v>
      </c>
      <c r="P66">
        <v>1</v>
      </c>
      <c r="Q66">
        <v>5488</v>
      </c>
    </row>
    <row r="67" spans="1:17" x14ac:dyDescent="0.25">
      <c r="A67" t="s">
        <v>839</v>
      </c>
      <c r="B67" t="s">
        <v>866</v>
      </c>
      <c r="C67" t="s">
        <v>9</v>
      </c>
      <c r="D67" t="s">
        <v>10</v>
      </c>
      <c r="E67" t="s">
        <v>3</v>
      </c>
      <c r="F67" t="s">
        <v>6</v>
      </c>
      <c r="G67">
        <v>6.4800599999999999</v>
      </c>
      <c r="H67">
        <v>632301.9</v>
      </c>
      <c r="I67">
        <v>3674532.18</v>
      </c>
      <c r="J67">
        <v>-68.72</v>
      </c>
      <c r="K67">
        <v>-68.72</v>
      </c>
      <c r="L67">
        <v>0</v>
      </c>
      <c r="M67">
        <v>17111424</v>
      </c>
      <c r="N67" t="s">
        <v>19</v>
      </c>
      <c r="O67">
        <v>331</v>
      </c>
      <c r="P67">
        <v>1</v>
      </c>
      <c r="Q67">
        <v>5488</v>
      </c>
    </row>
    <row r="68" spans="1:17" x14ac:dyDescent="0.25">
      <c r="A68" t="s">
        <v>839</v>
      </c>
      <c r="B68" t="s">
        <v>867</v>
      </c>
      <c r="C68" t="s">
        <v>9</v>
      </c>
      <c r="D68" t="s">
        <v>8</v>
      </c>
      <c r="E68" t="s">
        <v>3</v>
      </c>
      <c r="F68" t="s">
        <v>4</v>
      </c>
      <c r="G68">
        <v>1.5076799999999999</v>
      </c>
      <c r="H68">
        <v>632301.9</v>
      </c>
      <c r="I68">
        <v>3674508.48</v>
      </c>
      <c r="J68">
        <v>-68.69</v>
      </c>
      <c r="K68">
        <v>-68.69</v>
      </c>
      <c r="L68">
        <v>0</v>
      </c>
      <c r="M68" t="s">
        <v>95</v>
      </c>
      <c r="N68" t="s">
        <v>19</v>
      </c>
      <c r="O68">
        <v>331</v>
      </c>
      <c r="P68">
        <v>1</v>
      </c>
      <c r="Q68">
        <v>5488</v>
      </c>
    </row>
    <row r="69" spans="1:17" x14ac:dyDescent="0.25">
      <c r="A69" t="s">
        <v>839</v>
      </c>
      <c r="B69" t="s">
        <v>868</v>
      </c>
      <c r="C69" t="s">
        <v>16</v>
      </c>
      <c r="D69" t="s">
        <v>17</v>
      </c>
      <c r="E69" t="s">
        <v>3</v>
      </c>
      <c r="F69" t="s">
        <v>4</v>
      </c>
      <c r="G69">
        <v>1.4369799999999999</v>
      </c>
      <c r="H69">
        <v>632301.9</v>
      </c>
      <c r="I69">
        <v>3674413.68</v>
      </c>
      <c r="J69">
        <v>-68.59</v>
      </c>
      <c r="K69">
        <v>-68.59</v>
      </c>
      <c r="L69">
        <v>0</v>
      </c>
      <c r="M69" t="s">
        <v>95</v>
      </c>
      <c r="N69" t="s">
        <v>19</v>
      </c>
      <c r="O69">
        <v>331</v>
      </c>
      <c r="P69">
        <v>1</v>
      </c>
      <c r="Q69">
        <v>5488</v>
      </c>
    </row>
    <row r="70" spans="1:17" x14ac:dyDescent="0.25">
      <c r="A70" t="s">
        <v>839</v>
      </c>
      <c r="B70" t="s">
        <v>868</v>
      </c>
      <c r="C70" t="s">
        <v>16</v>
      </c>
      <c r="D70" t="s">
        <v>834</v>
      </c>
      <c r="E70" t="s">
        <v>3</v>
      </c>
      <c r="F70" t="s">
        <v>4</v>
      </c>
      <c r="G70">
        <v>1.1655500000000001</v>
      </c>
      <c r="H70">
        <v>632301.9</v>
      </c>
      <c r="I70">
        <v>3674532.18</v>
      </c>
      <c r="J70">
        <v>-68.72</v>
      </c>
      <c r="K70">
        <v>-68.72</v>
      </c>
      <c r="L70">
        <v>0</v>
      </c>
      <c r="M70" t="s">
        <v>95</v>
      </c>
      <c r="N70" t="s">
        <v>19</v>
      </c>
      <c r="O70">
        <v>331</v>
      </c>
      <c r="P70">
        <v>1</v>
      </c>
      <c r="Q70">
        <v>5488</v>
      </c>
    </row>
    <row r="71" spans="1:17" x14ac:dyDescent="0.25">
      <c r="A71" t="s">
        <v>839</v>
      </c>
      <c r="B71" t="s">
        <v>869</v>
      </c>
      <c r="C71" t="s">
        <v>16</v>
      </c>
      <c r="D71" t="s">
        <v>8</v>
      </c>
      <c r="E71" t="s">
        <v>3</v>
      </c>
      <c r="F71" t="s">
        <v>4</v>
      </c>
      <c r="G71">
        <v>0.27494000000000002</v>
      </c>
      <c r="H71">
        <v>632301.9</v>
      </c>
      <c r="I71">
        <v>3674508.48</v>
      </c>
      <c r="J71">
        <v>-68.69</v>
      </c>
      <c r="K71">
        <v>-68.69</v>
      </c>
      <c r="L71">
        <v>0</v>
      </c>
      <c r="M71" t="s">
        <v>95</v>
      </c>
      <c r="N71" t="s">
        <v>19</v>
      </c>
      <c r="O71">
        <v>331</v>
      </c>
      <c r="P71">
        <v>1</v>
      </c>
      <c r="Q71">
        <v>5488</v>
      </c>
    </row>
    <row r="72" spans="1:17" x14ac:dyDescent="0.25">
      <c r="A72" t="s">
        <v>839</v>
      </c>
      <c r="B72" t="s">
        <v>870</v>
      </c>
      <c r="C72" t="s">
        <v>11</v>
      </c>
      <c r="D72" t="s">
        <v>2</v>
      </c>
      <c r="E72" t="s">
        <v>3</v>
      </c>
      <c r="F72" t="s">
        <v>4</v>
      </c>
      <c r="G72">
        <v>0.34039999999999998</v>
      </c>
      <c r="H72">
        <v>631600</v>
      </c>
      <c r="I72">
        <v>3674750</v>
      </c>
      <c r="J72">
        <v>-69.06</v>
      </c>
      <c r="K72">
        <v>-69.06</v>
      </c>
      <c r="L72">
        <v>0</v>
      </c>
      <c r="M72">
        <v>17091018</v>
      </c>
      <c r="N72" t="s">
        <v>19</v>
      </c>
      <c r="O72">
        <v>330</v>
      </c>
      <c r="P72">
        <v>1</v>
      </c>
      <c r="Q72">
        <v>5488</v>
      </c>
    </row>
    <row r="73" spans="1:17" x14ac:dyDescent="0.25">
      <c r="A73" t="s">
        <v>839</v>
      </c>
      <c r="B73" t="s">
        <v>870</v>
      </c>
      <c r="C73" t="s">
        <v>11</v>
      </c>
      <c r="D73" t="s">
        <v>2</v>
      </c>
      <c r="E73" t="s">
        <v>3</v>
      </c>
      <c r="F73" t="s">
        <v>6</v>
      </c>
      <c r="G73">
        <v>0.33628999999999998</v>
      </c>
      <c r="H73">
        <v>632650</v>
      </c>
      <c r="I73">
        <v>3674650</v>
      </c>
      <c r="J73">
        <v>-68.22</v>
      </c>
      <c r="K73">
        <v>-68.22</v>
      </c>
      <c r="L73">
        <v>0</v>
      </c>
      <c r="M73">
        <v>17082901</v>
      </c>
      <c r="N73" t="s">
        <v>19</v>
      </c>
      <c r="O73">
        <v>330</v>
      </c>
      <c r="P73">
        <v>1</v>
      </c>
      <c r="Q73">
        <v>5488</v>
      </c>
    </row>
    <row r="74" spans="1:17" x14ac:dyDescent="0.25">
      <c r="A74" t="s">
        <v>839</v>
      </c>
      <c r="B74" t="s">
        <v>870</v>
      </c>
      <c r="C74" t="s">
        <v>11</v>
      </c>
      <c r="D74" t="s">
        <v>12</v>
      </c>
      <c r="E74" t="s">
        <v>3</v>
      </c>
      <c r="F74" t="s">
        <v>4</v>
      </c>
      <c r="G74">
        <v>0.30548999999999998</v>
      </c>
      <c r="H74">
        <v>632575</v>
      </c>
      <c r="I74">
        <v>3674725</v>
      </c>
      <c r="J74">
        <v>-68.099999999999994</v>
      </c>
      <c r="K74">
        <v>-68.099999999999994</v>
      </c>
      <c r="L74">
        <v>0</v>
      </c>
      <c r="M74">
        <v>17123006</v>
      </c>
      <c r="N74" t="s">
        <v>19</v>
      </c>
      <c r="O74">
        <v>330</v>
      </c>
      <c r="P74">
        <v>1</v>
      </c>
      <c r="Q74">
        <v>5488</v>
      </c>
    </row>
    <row r="75" spans="1:17" x14ac:dyDescent="0.25">
      <c r="A75" t="s">
        <v>839</v>
      </c>
      <c r="B75" t="s">
        <v>870</v>
      </c>
      <c r="C75" t="s">
        <v>11</v>
      </c>
      <c r="D75" t="s">
        <v>12</v>
      </c>
      <c r="E75" t="s">
        <v>3</v>
      </c>
      <c r="F75" t="s">
        <v>6</v>
      </c>
      <c r="G75">
        <v>0.29336000000000001</v>
      </c>
      <c r="H75">
        <v>632475</v>
      </c>
      <c r="I75">
        <v>3674725</v>
      </c>
      <c r="J75">
        <v>-68.38</v>
      </c>
      <c r="K75">
        <v>-68.38</v>
      </c>
      <c r="L75">
        <v>0</v>
      </c>
      <c r="M75">
        <v>17123006</v>
      </c>
      <c r="N75" t="s">
        <v>19</v>
      </c>
      <c r="O75">
        <v>330</v>
      </c>
      <c r="P75">
        <v>1</v>
      </c>
      <c r="Q75">
        <v>5488</v>
      </c>
    </row>
    <row r="76" spans="1:17" x14ac:dyDescent="0.25">
      <c r="A76" t="s">
        <v>839</v>
      </c>
      <c r="B76" t="s">
        <v>870</v>
      </c>
      <c r="C76" t="s">
        <v>11</v>
      </c>
      <c r="D76" t="s">
        <v>10</v>
      </c>
      <c r="E76" t="s">
        <v>3</v>
      </c>
      <c r="F76" t="s">
        <v>4</v>
      </c>
      <c r="G76">
        <v>0.16905000000000001</v>
      </c>
      <c r="H76">
        <v>632400</v>
      </c>
      <c r="I76">
        <v>3674425</v>
      </c>
      <c r="J76">
        <v>-68.180000000000007</v>
      </c>
      <c r="K76">
        <v>-68.180000000000007</v>
      </c>
      <c r="L76">
        <v>0</v>
      </c>
      <c r="M76">
        <v>17012624</v>
      </c>
      <c r="N76" t="s">
        <v>19</v>
      </c>
      <c r="O76">
        <v>330</v>
      </c>
      <c r="P76">
        <v>1</v>
      </c>
      <c r="Q76">
        <v>5488</v>
      </c>
    </row>
    <row r="77" spans="1:17" x14ac:dyDescent="0.25">
      <c r="A77" t="s">
        <v>839</v>
      </c>
      <c r="B77" t="s">
        <v>870</v>
      </c>
      <c r="C77" t="s">
        <v>11</v>
      </c>
      <c r="D77" t="s">
        <v>10</v>
      </c>
      <c r="E77" t="s">
        <v>3</v>
      </c>
      <c r="F77" t="s">
        <v>6</v>
      </c>
      <c r="G77">
        <v>0.15182999999999999</v>
      </c>
      <c r="H77">
        <v>632400</v>
      </c>
      <c r="I77">
        <v>3674525</v>
      </c>
      <c r="J77">
        <v>-68.3</v>
      </c>
      <c r="K77">
        <v>-68.3</v>
      </c>
      <c r="L77">
        <v>0</v>
      </c>
      <c r="M77">
        <v>17101524</v>
      </c>
      <c r="N77" t="s">
        <v>19</v>
      </c>
      <c r="O77">
        <v>330</v>
      </c>
      <c r="P77">
        <v>1</v>
      </c>
      <c r="Q77">
        <v>5488</v>
      </c>
    </row>
    <row r="78" spans="1:17" x14ac:dyDescent="0.25">
      <c r="A78" t="s">
        <v>839</v>
      </c>
      <c r="B78" t="s">
        <v>871</v>
      </c>
      <c r="C78" t="s">
        <v>11</v>
      </c>
      <c r="D78" t="s">
        <v>8</v>
      </c>
      <c r="E78" t="s">
        <v>3</v>
      </c>
      <c r="F78" t="s">
        <v>4</v>
      </c>
      <c r="G78">
        <v>0.12221</v>
      </c>
      <c r="H78">
        <v>632301.9</v>
      </c>
      <c r="I78">
        <v>3674508.48</v>
      </c>
      <c r="J78">
        <v>-68.69</v>
      </c>
      <c r="K78">
        <v>-68.69</v>
      </c>
      <c r="L78">
        <v>0</v>
      </c>
      <c r="M78" t="s">
        <v>95</v>
      </c>
      <c r="N78" t="s">
        <v>19</v>
      </c>
      <c r="O78">
        <v>330</v>
      </c>
      <c r="P78">
        <v>1</v>
      </c>
      <c r="Q78">
        <v>5488</v>
      </c>
    </row>
    <row r="79" spans="1:17" x14ac:dyDescent="0.25">
      <c r="A79" t="s">
        <v>839</v>
      </c>
      <c r="B79" t="s">
        <v>872</v>
      </c>
      <c r="C79" t="s">
        <v>1</v>
      </c>
      <c r="D79" t="s">
        <v>2</v>
      </c>
      <c r="E79" t="s">
        <v>3</v>
      </c>
      <c r="F79" t="s">
        <v>4</v>
      </c>
      <c r="G79">
        <v>144.86142000000001</v>
      </c>
      <c r="H79">
        <v>632625</v>
      </c>
      <c r="I79">
        <v>3674725</v>
      </c>
      <c r="J79">
        <v>-68.02</v>
      </c>
      <c r="K79">
        <v>-68.02</v>
      </c>
      <c r="L79">
        <v>0</v>
      </c>
      <c r="M79">
        <v>18073024</v>
      </c>
      <c r="N79" t="s">
        <v>20</v>
      </c>
      <c r="O79">
        <v>330</v>
      </c>
      <c r="P79">
        <v>1</v>
      </c>
      <c r="Q79">
        <v>5488</v>
      </c>
    </row>
    <row r="80" spans="1:17" x14ac:dyDescent="0.25">
      <c r="A80" t="s">
        <v>839</v>
      </c>
      <c r="B80" t="s">
        <v>872</v>
      </c>
      <c r="C80" t="s">
        <v>1</v>
      </c>
      <c r="D80" t="s">
        <v>2</v>
      </c>
      <c r="E80" t="s">
        <v>3</v>
      </c>
      <c r="F80" t="s">
        <v>6</v>
      </c>
      <c r="G80">
        <v>143.45573999999999</v>
      </c>
      <c r="H80">
        <v>632600</v>
      </c>
      <c r="I80">
        <v>3674725</v>
      </c>
      <c r="J80">
        <v>-68.13</v>
      </c>
      <c r="K80">
        <v>-68.13</v>
      </c>
      <c r="L80">
        <v>0</v>
      </c>
      <c r="M80">
        <v>18041018</v>
      </c>
      <c r="N80" t="s">
        <v>20</v>
      </c>
      <c r="O80">
        <v>330</v>
      </c>
      <c r="P80">
        <v>1</v>
      </c>
      <c r="Q80">
        <v>5488</v>
      </c>
    </row>
    <row r="81" spans="1:17" x14ac:dyDescent="0.25">
      <c r="A81" t="s">
        <v>839</v>
      </c>
      <c r="B81" t="s">
        <v>872</v>
      </c>
      <c r="C81" t="s">
        <v>1</v>
      </c>
      <c r="D81" t="s">
        <v>830</v>
      </c>
      <c r="E81" t="s">
        <v>3</v>
      </c>
      <c r="F81" t="s">
        <v>4</v>
      </c>
      <c r="G81">
        <v>112.22721</v>
      </c>
      <c r="H81">
        <v>632475</v>
      </c>
      <c r="I81">
        <v>3674675</v>
      </c>
      <c r="J81">
        <v>-68.36</v>
      </c>
      <c r="K81">
        <v>-68.36</v>
      </c>
      <c r="L81">
        <v>0</v>
      </c>
      <c r="M81">
        <v>18011708</v>
      </c>
      <c r="N81" t="s">
        <v>20</v>
      </c>
      <c r="O81">
        <v>330</v>
      </c>
      <c r="P81">
        <v>1</v>
      </c>
      <c r="Q81">
        <v>5488</v>
      </c>
    </row>
    <row r="82" spans="1:17" x14ac:dyDescent="0.25">
      <c r="A82" t="s">
        <v>839</v>
      </c>
      <c r="B82" t="s">
        <v>872</v>
      </c>
      <c r="C82" t="s">
        <v>1</v>
      </c>
      <c r="D82" t="s">
        <v>830</v>
      </c>
      <c r="E82" t="s">
        <v>3</v>
      </c>
      <c r="F82" t="s">
        <v>6</v>
      </c>
      <c r="G82">
        <v>107.83268</v>
      </c>
      <c r="H82">
        <v>632450</v>
      </c>
      <c r="I82">
        <v>3674625</v>
      </c>
      <c r="J82">
        <v>-68.290000000000006</v>
      </c>
      <c r="K82">
        <v>-68.290000000000006</v>
      </c>
      <c r="L82">
        <v>0</v>
      </c>
      <c r="M82">
        <v>18121908</v>
      </c>
      <c r="N82" t="s">
        <v>20</v>
      </c>
      <c r="O82">
        <v>330</v>
      </c>
      <c r="P82">
        <v>1</v>
      </c>
      <c r="Q82">
        <v>5488</v>
      </c>
    </row>
    <row r="83" spans="1:17" x14ac:dyDescent="0.25">
      <c r="A83" t="s">
        <v>839</v>
      </c>
      <c r="B83" t="s">
        <v>873</v>
      </c>
      <c r="C83" t="s">
        <v>110</v>
      </c>
      <c r="D83" t="s">
        <v>8</v>
      </c>
      <c r="E83" t="s">
        <v>3</v>
      </c>
      <c r="F83" t="s">
        <v>4</v>
      </c>
      <c r="G83">
        <v>9.5979999999999996E-2</v>
      </c>
      <c r="H83">
        <v>632301.9</v>
      </c>
      <c r="I83">
        <v>3674532.18</v>
      </c>
      <c r="J83">
        <v>-68.72</v>
      </c>
      <c r="K83">
        <v>-68.72</v>
      </c>
      <c r="L83">
        <v>0</v>
      </c>
      <c r="M83" t="s">
        <v>95</v>
      </c>
      <c r="N83" t="s">
        <v>20</v>
      </c>
      <c r="O83">
        <v>330</v>
      </c>
      <c r="P83">
        <v>1</v>
      </c>
      <c r="Q83">
        <v>5488</v>
      </c>
    </row>
    <row r="84" spans="1:17" x14ac:dyDescent="0.25">
      <c r="A84" t="s">
        <v>839</v>
      </c>
      <c r="B84" t="s">
        <v>874</v>
      </c>
      <c r="C84" t="s">
        <v>7</v>
      </c>
      <c r="D84" t="s">
        <v>13</v>
      </c>
      <c r="E84" t="s">
        <v>3</v>
      </c>
      <c r="F84" t="s">
        <v>4</v>
      </c>
      <c r="G84">
        <v>61.010570000000001</v>
      </c>
      <c r="H84">
        <v>632625</v>
      </c>
      <c r="I84">
        <v>3674725</v>
      </c>
      <c r="J84">
        <v>-68.02</v>
      </c>
      <c r="K84">
        <v>-68.02</v>
      </c>
      <c r="L84">
        <v>0</v>
      </c>
      <c r="M84" t="s">
        <v>95</v>
      </c>
      <c r="N84" t="s">
        <v>20</v>
      </c>
      <c r="O84">
        <v>330</v>
      </c>
      <c r="P84">
        <v>1</v>
      </c>
      <c r="Q84">
        <v>5488</v>
      </c>
    </row>
    <row r="85" spans="1:17" x14ac:dyDescent="0.25">
      <c r="A85" t="s">
        <v>839</v>
      </c>
      <c r="B85" t="s">
        <v>874</v>
      </c>
      <c r="C85" t="s">
        <v>7</v>
      </c>
      <c r="D85" t="s">
        <v>15</v>
      </c>
      <c r="E85" t="s">
        <v>3</v>
      </c>
      <c r="F85" t="s">
        <v>4</v>
      </c>
      <c r="G85">
        <v>58.309699999999999</v>
      </c>
      <c r="H85">
        <v>632600</v>
      </c>
      <c r="I85">
        <v>3674725</v>
      </c>
      <c r="J85">
        <v>-68.13</v>
      </c>
      <c r="K85">
        <v>-68.13</v>
      </c>
      <c r="L85">
        <v>0</v>
      </c>
      <c r="M85" t="s">
        <v>95</v>
      </c>
      <c r="N85" t="s">
        <v>20</v>
      </c>
      <c r="O85">
        <v>330</v>
      </c>
      <c r="P85">
        <v>1</v>
      </c>
      <c r="Q85">
        <v>5488</v>
      </c>
    </row>
    <row r="86" spans="1:17" x14ac:dyDescent="0.25">
      <c r="A86" t="s">
        <v>839</v>
      </c>
      <c r="B86" t="s">
        <v>875</v>
      </c>
      <c r="C86" t="s">
        <v>7</v>
      </c>
      <c r="D86" t="s">
        <v>8</v>
      </c>
      <c r="E86" t="s">
        <v>3</v>
      </c>
      <c r="F86" t="s">
        <v>4</v>
      </c>
      <c r="G86">
        <v>10.872339999999999</v>
      </c>
      <c r="H86">
        <v>632301.9</v>
      </c>
      <c r="I86">
        <v>3674532.18</v>
      </c>
      <c r="J86">
        <v>-68.72</v>
      </c>
      <c r="K86">
        <v>-68.72</v>
      </c>
      <c r="L86">
        <v>0</v>
      </c>
      <c r="M86" t="s">
        <v>95</v>
      </c>
      <c r="N86" t="s">
        <v>20</v>
      </c>
      <c r="O86">
        <v>330</v>
      </c>
      <c r="P86">
        <v>1</v>
      </c>
      <c r="Q86">
        <v>5488</v>
      </c>
    </row>
    <row r="87" spans="1:17" x14ac:dyDescent="0.25">
      <c r="A87" t="s">
        <v>839</v>
      </c>
      <c r="B87" t="s">
        <v>876</v>
      </c>
      <c r="C87" t="s">
        <v>9</v>
      </c>
      <c r="D87" t="s">
        <v>10</v>
      </c>
      <c r="E87" t="s">
        <v>3</v>
      </c>
      <c r="F87" t="s">
        <v>4</v>
      </c>
      <c r="G87">
        <v>7.1705199999999998</v>
      </c>
      <c r="H87">
        <v>632301.9</v>
      </c>
      <c r="I87">
        <v>3674508.48</v>
      </c>
      <c r="J87">
        <v>-68.69</v>
      </c>
      <c r="K87">
        <v>-68.69</v>
      </c>
      <c r="L87">
        <v>0</v>
      </c>
      <c r="M87">
        <v>18010224</v>
      </c>
      <c r="N87" t="s">
        <v>20</v>
      </c>
      <c r="O87">
        <v>331</v>
      </c>
      <c r="P87">
        <v>1</v>
      </c>
      <c r="Q87">
        <v>5488</v>
      </c>
    </row>
    <row r="88" spans="1:17" x14ac:dyDescent="0.25">
      <c r="A88" t="s">
        <v>839</v>
      </c>
      <c r="B88" t="s">
        <v>876</v>
      </c>
      <c r="C88" t="s">
        <v>9</v>
      </c>
      <c r="D88" t="s">
        <v>10</v>
      </c>
      <c r="E88" t="s">
        <v>3</v>
      </c>
      <c r="F88" t="s">
        <v>6</v>
      </c>
      <c r="G88">
        <v>7.0632700000000002</v>
      </c>
      <c r="H88">
        <v>632301.9</v>
      </c>
      <c r="I88">
        <v>3674508.48</v>
      </c>
      <c r="J88">
        <v>-68.69</v>
      </c>
      <c r="K88">
        <v>-68.69</v>
      </c>
      <c r="L88">
        <v>0</v>
      </c>
      <c r="M88">
        <v>18010424</v>
      </c>
      <c r="N88" t="s">
        <v>20</v>
      </c>
      <c r="O88">
        <v>331</v>
      </c>
      <c r="P88">
        <v>1</v>
      </c>
      <c r="Q88">
        <v>5488</v>
      </c>
    </row>
    <row r="89" spans="1:17" x14ac:dyDescent="0.25">
      <c r="A89" t="s">
        <v>839</v>
      </c>
      <c r="B89" t="s">
        <v>877</v>
      </c>
      <c r="C89" t="s">
        <v>9</v>
      </c>
      <c r="D89" t="s">
        <v>8</v>
      </c>
      <c r="E89" t="s">
        <v>3</v>
      </c>
      <c r="F89" t="s">
        <v>4</v>
      </c>
      <c r="G89">
        <v>1.51275</v>
      </c>
      <c r="H89">
        <v>632301.9</v>
      </c>
      <c r="I89">
        <v>3674532.18</v>
      </c>
      <c r="J89">
        <v>-68.72</v>
      </c>
      <c r="K89">
        <v>-68.72</v>
      </c>
      <c r="L89">
        <v>0</v>
      </c>
      <c r="M89" t="s">
        <v>95</v>
      </c>
      <c r="N89" t="s">
        <v>20</v>
      </c>
      <c r="O89">
        <v>331</v>
      </c>
      <c r="P89">
        <v>1</v>
      </c>
      <c r="Q89">
        <v>5488</v>
      </c>
    </row>
    <row r="90" spans="1:17" x14ac:dyDescent="0.25">
      <c r="A90" t="s">
        <v>839</v>
      </c>
      <c r="B90" t="s">
        <v>878</v>
      </c>
      <c r="C90" t="s">
        <v>16</v>
      </c>
      <c r="D90" t="s">
        <v>17</v>
      </c>
      <c r="E90" t="s">
        <v>3</v>
      </c>
      <c r="F90" t="s">
        <v>4</v>
      </c>
      <c r="G90">
        <v>1.2716000000000001</v>
      </c>
      <c r="H90">
        <v>632301.9</v>
      </c>
      <c r="I90">
        <v>3674532.18</v>
      </c>
      <c r="J90">
        <v>-68.72</v>
      </c>
      <c r="K90">
        <v>-68.72</v>
      </c>
      <c r="L90">
        <v>0</v>
      </c>
      <c r="M90" t="s">
        <v>95</v>
      </c>
      <c r="N90" t="s">
        <v>20</v>
      </c>
      <c r="O90">
        <v>331</v>
      </c>
      <c r="P90">
        <v>1</v>
      </c>
      <c r="Q90">
        <v>5488</v>
      </c>
    </row>
    <row r="91" spans="1:17" x14ac:dyDescent="0.25">
      <c r="A91" t="s">
        <v>839</v>
      </c>
      <c r="B91" t="s">
        <v>878</v>
      </c>
      <c r="C91" t="s">
        <v>16</v>
      </c>
      <c r="D91" t="s">
        <v>834</v>
      </c>
      <c r="E91" t="s">
        <v>3</v>
      </c>
      <c r="F91" t="s">
        <v>4</v>
      </c>
      <c r="G91">
        <v>1.2470300000000001</v>
      </c>
      <c r="H91">
        <v>632301.9</v>
      </c>
      <c r="I91">
        <v>3674532.18</v>
      </c>
      <c r="J91">
        <v>-68.72</v>
      </c>
      <c r="K91">
        <v>-68.72</v>
      </c>
      <c r="L91">
        <v>0</v>
      </c>
      <c r="M91" t="s">
        <v>95</v>
      </c>
      <c r="N91" t="s">
        <v>20</v>
      </c>
      <c r="O91">
        <v>331</v>
      </c>
      <c r="P91">
        <v>1</v>
      </c>
      <c r="Q91">
        <v>5488</v>
      </c>
    </row>
    <row r="92" spans="1:17" x14ac:dyDescent="0.25">
      <c r="A92" t="s">
        <v>839</v>
      </c>
      <c r="B92" t="s">
        <v>879</v>
      </c>
      <c r="C92" t="s">
        <v>16</v>
      </c>
      <c r="D92" t="s">
        <v>8</v>
      </c>
      <c r="E92" t="s">
        <v>3</v>
      </c>
      <c r="F92" t="s">
        <v>4</v>
      </c>
      <c r="G92">
        <v>0.27150999999999997</v>
      </c>
      <c r="H92">
        <v>632301.9</v>
      </c>
      <c r="I92">
        <v>3674532.18</v>
      </c>
      <c r="J92">
        <v>-68.72</v>
      </c>
      <c r="K92">
        <v>-68.72</v>
      </c>
      <c r="L92">
        <v>0</v>
      </c>
      <c r="M92" t="s">
        <v>95</v>
      </c>
      <c r="N92" t="s">
        <v>20</v>
      </c>
      <c r="O92">
        <v>331</v>
      </c>
      <c r="P92">
        <v>1</v>
      </c>
      <c r="Q92">
        <v>5488</v>
      </c>
    </row>
    <row r="93" spans="1:17" x14ac:dyDescent="0.25">
      <c r="A93" t="s">
        <v>839</v>
      </c>
      <c r="B93" t="s">
        <v>880</v>
      </c>
      <c r="C93" t="s">
        <v>11</v>
      </c>
      <c r="D93" t="s">
        <v>2</v>
      </c>
      <c r="E93" t="s">
        <v>3</v>
      </c>
      <c r="F93" t="s">
        <v>4</v>
      </c>
      <c r="G93">
        <v>0.34034999999999999</v>
      </c>
      <c r="H93">
        <v>632625</v>
      </c>
      <c r="I93">
        <v>3674725</v>
      </c>
      <c r="J93">
        <v>-68.02</v>
      </c>
      <c r="K93">
        <v>-68.02</v>
      </c>
      <c r="L93">
        <v>0</v>
      </c>
      <c r="M93">
        <v>18073024</v>
      </c>
      <c r="N93" t="s">
        <v>20</v>
      </c>
      <c r="O93">
        <v>330</v>
      </c>
      <c r="P93">
        <v>1</v>
      </c>
      <c r="Q93">
        <v>5488</v>
      </c>
    </row>
    <row r="94" spans="1:17" x14ac:dyDescent="0.25">
      <c r="A94" t="s">
        <v>839</v>
      </c>
      <c r="B94" t="s">
        <v>880</v>
      </c>
      <c r="C94" t="s">
        <v>11</v>
      </c>
      <c r="D94" t="s">
        <v>2</v>
      </c>
      <c r="E94" t="s">
        <v>3</v>
      </c>
      <c r="F94" t="s">
        <v>6</v>
      </c>
      <c r="G94">
        <v>0.33705000000000002</v>
      </c>
      <c r="H94">
        <v>632600</v>
      </c>
      <c r="I94">
        <v>3674725</v>
      </c>
      <c r="J94">
        <v>-68.13</v>
      </c>
      <c r="K94">
        <v>-68.13</v>
      </c>
      <c r="L94">
        <v>0</v>
      </c>
      <c r="M94">
        <v>18041018</v>
      </c>
      <c r="N94" t="s">
        <v>20</v>
      </c>
      <c r="O94">
        <v>330</v>
      </c>
      <c r="P94">
        <v>1</v>
      </c>
      <c r="Q94">
        <v>5488</v>
      </c>
    </row>
    <row r="95" spans="1:17" x14ac:dyDescent="0.25">
      <c r="A95" t="s">
        <v>839</v>
      </c>
      <c r="B95" t="s">
        <v>880</v>
      </c>
      <c r="C95" t="s">
        <v>11</v>
      </c>
      <c r="D95" t="s">
        <v>12</v>
      </c>
      <c r="E95" t="s">
        <v>3</v>
      </c>
      <c r="F95" t="s">
        <v>4</v>
      </c>
      <c r="G95">
        <v>0.31991000000000003</v>
      </c>
      <c r="H95">
        <v>632525</v>
      </c>
      <c r="I95">
        <v>3674750</v>
      </c>
      <c r="J95">
        <v>-68.37</v>
      </c>
      <c r="K95">
        <v>-68.37</v>
      </c>
      <c r="L95">
        <v>0</v>
      </c>
      <c r="M95">
        <v>18102803</v>
      </c>
      <c r="N95" t="s">
        <v>20</v>
      </c>
      <c r="O95">
        <v>330</v>
      </c>
      <c r="P95">
        <v>1</v>
      </c>
      <c r="Q95">
        <v>5488</v>
      </c>
    </row>
    <row r="96" spans="1:17" x14ac:dyDescent="0.25">
      <c r="A96" t="s">
        <v>839</v>
      </c>
      <c r="B96" t="s">
        <v>880</v>
      </c>
      <c r="C96" t="s">
        <v>11</v>
      </c>
      <c r="D96" t="s">
        <v>12</v>
      </c>
      <c r="E96" t="s">
        <v>3</v>
      </c>
      <c r="F96" t="s">
        <v>6</v>
      </c>
      <c r="G96">
        <v>0.31263000000000002</v>
      </c>
      <c r="H96">
        <v>632525</v>
      </c>
      <c r="I96">
        <v>3674750</v>
      </c>
      <c r="J96">
        <v>-68.37</v>
      </c>
      <c r="K96">
        <v>-68.37</v>
      </c>
      <c r="L96">
        <v>0</v>
      </c>
      <c r="M96">
        <v>18011903</v>
      </c>
      <c r="N96" t="s">
        <v>20</v>
      </c>
      <c r="O96">
        <v>330</v>
      </c>
      <c r="P96">
        <v>1</v>
      </c>
      <c r="Q96">
        <v>5488</v>
      </c>
    </row>
    <row r="97" spans="1:17" x14ac:dyDescent="0.25">
      <c r="A97" t="s">
        <v>839</v>
      </c>
      <c r="B97" t="s">
        <v>880</v>
      </c>
      <c r="C97" t="s">
        <v>11</v>
      </c>
      <c r="D97" t="s">
        <v>10</v>
      </c>
      <c r="E97" t="s">
        <v>3</v>
      </c>
      <c r="F97" t="s">
        <v>4</v>
      </c>
      <c r="G97">
        <v>0.16278000000000001</v>
      </c>
      <c r="H97">
        <v>632375</v>
      </c>
      <c r="I97">
        <v>3674575</v>
      </c>
      <c r="J97">
        <v>-68.17</v>
      </c>
      <c r="K97">
        <v>-68.17</v>
      </c>
      <c r="L97">
        <v>0</v>
      </c>
      <c r="M97">
        <v>18020724</v>
      </c>
      <c r="N97" t="s">
        <v>20</v>
      </c>
      <c r="O97">
        <v>330</v>
      </c>
      <c r="P97">
        <v>1</v>
      </c>
      <c r="Q97">
        <v>5488</v>
      </c>
    </row>
    <row r="98" spans="1:17" x14ac:dyDescent="0.25">
      <c r="A98" t="s">
        <v>839</v>
      </c>
      <c r="B98" t="s">
        <v>880</v>
      </c>
      <c r="C98" t="s">
        <v>11</v>
      </c>
      <c r="D98" t="s">
        <v>10</v>
      </c>
      <c r="E98" t="s">
        <v>3</v>
      </c>
      <c r="F98" t="s">
        <v>6</v>
      </c>
      <c r="G98">
        <v>0.15570000000000001</v>
      </c>
      <c r="H98">
        <v>632400</v>
      </c>
      <c r="I98">
        <v>3674550</v>
      </c>
      <c r="J98">
        <v>-68.349999999999994</v>
      </c>
      <c r="K98">
        <v>-68.349999999999994</v>
      </c>
      <c r="L98">
        <v>0</v>
      </c>
      <c r="M98">
        <v>18012224</v>
      </c>
      <c r="N98" t="s">
        <v>20</v>
      </c>
      <c r="O98">
        <v>330</v>
      </c>
      <c r="P98">
        <v>1</v>
      </c>
      <c r="Q98">
        <v>5488</v>
      </c>
    </row>
    <row r="99" spans="1:17" x14ac:dyDescent="0.25">
      <c r="A99" t="s">
        <v>839</v>
      </c>
      <c r="B99" t="s">
        <v>881</v>
      </c>
      <c r="C99" t="s">
        <v>11</v>
      </c>
      <c r="D99" t="s">
        <v>8</v>
      </c>
      <c r="E99" t="s">
        <v>3</v>
      </c>
      <c r="F99" t="s">
        <v>4</v>
      </c>
      <c r="G99">
        <v>0.11805</v>
      </c>
      <c r="H99">
        <v>632301.9</v>
      </c>
      <c r="I99">
        <v>3674532.18</v>
      </c>
      <c r="J99">
        <v>-68.72</v>
      </c>
      <c r="K99">
        <v>-68.72</v>
      </c>
      <c r="L99">
        <v>0</v>
      </c>
      <c r="M99" t="s">
        <v>95</v>
      </c>
      <c r="N99" t="s">
        <v>20</v>
      </c>
      <c r="O99">
        <v>330</v>
      </c>
      <c r="P99">
        <v>1</v>
      </c>
      <c r="Q99">
        <v>5488</v>
      </c>
    </row>
    <row r="100" spans="1:17" x14ac:dyDescent="0.25">
      <c r="A100" t="s">
        <v>839</v>
      </c>
      <c r="B100" t="s">
        <v>882</v>
      </c>
      <c r="C100" t="s">
        <v>1</v>
      </c>
      <c r="D100" t="s">
        <v>2</v>
      </c>
      <c r="E100" t="s">
        <v>3</v>
      </c>
      <c r="F100" t="s">
        <v>4</v>
      </c>
      <c r="G100">
        <v>146.52594999999999</v>
      </c>
      <c r="H100">
        <v>632600</v>
      </c>
      <c r="I100">
        <v>3674725</v>
      </c>
      <c r="J100">
        <v>-68.13</v>
      </c>
      <c r="K100">
        <v>-68.13</v>
      </c>
      <c r="L100">
        <v>0</v>
      </c>
      <c r="M100">
        <v>21090419</v>
      </c>
      <c r="N100" t="s">
        <v>21</v>
      </c>
      <c r="O100">
        <v>330</v>
      </c>
      <c r="P100">
        <v>1</v>
      </c>
      <c r="Q100">
        <v>5488</v>
      </c>
    </row>
    <row r="101" spans="1:17" x14ac:dyDescent="0.25">
      <c r="A101" t="s">
        <v>839</v>
      </c>
      <c r="B101" t="s">
        <v>882</v>
      </c>
      <c r="C101" t="s">
        <v>1</v>
      </c>
      <c r="D101" t="s">
        <v>2</v>
      </c>
      <c r="E101" t="s">
        <v>3</v>
      </c>
      <c r="F101" t="s">
        <v>6</v>
      </c>
      <c r="G101">
        <v>145.51949999999999</v>
      </c>
      <c r="H101">
        <v>632650</v>
      </c>
      <c r="I101">
        <v>3674650</v>
      </c>
      <c r="J101">
        <v>-68.22</v>
      </c>
      <c r="K101">
        <v>-68.22</v>
      </c>
      <c r="L101">
        <v>0</v>
      </c>
      <c r="M101">
        <v>21082619</v>
      </c>
      <c r="N101" t="s">
        <v>21</v>
      </c>
      <c r="O101">
        <v>330</v>
      </c>
      <c r="P101">
        <v>1</v>
      </c>
      <c r="Q101">
        <v>5488</v>
      </c>
    </row>
    <row r="102" spans="1:17" x14ac:dyDescent="0.25">
      <c r="A102" t="s">
        <v>839</v>
      </c>
      <c r="B102" t="s">
        <v>882</v>
      </c>
      <c r="C102" t="s">
        <v>1</v>
      </c>
      <c r="D102" t="s">
        <v>830</v>
      </c>
      <c r="E102" t="s">
        <v>3</v>
      </c>
      <c r="F102" t="s">
        <v>4</v>
      </c>
      <c r="G102">
        <v>106.61772999999999</v>
      </c>
      <c r="H102">
        <v>632475</v>
      </c>
      <c r="I102">
        <v>3674500</v>
      </c>
      <c r="J102">
        <v>-68.23</v>
      </c>
      <c r="K102">
        <v>-68.23</v>
      </c>
      <c r="L102">
        <v>0</v>
      </c>
      <c r="M102">
        <v>21122108</v>
      </c>
      <c r="N102" t="s">
        <v>21</v>
      </c>
      <c r="O102">
        <v>330</v>
      </c>
      <c r="P102">
        <v>1</v>
      </c>
      <c r="Q102">
        <v>5488</v>
      </c>
    </row>
    <row r="103" spans="1:17" x14ac:dyDescent="0.25">
      <c r="A103" t="s">
        <v>839</v>
      </c>
      <c r="B103" t="s">
        <v>882</v>
      </c>
      <c r="C103" t="s">
        <v>1</v>
      </c>
      <c r="D103" t="s">
        <v>830</v>
      </c>
      <c r="E103" t="s">
        <v>3</v>
      </c>
      <c r="F103" t="s">
        <v>6</v>
      </c>
      <c r="G103">
        <v>102.13793</v>
      </c>
      <c r="H103">
        <v>632500</v>
      </c>
      <c r="I103">
        <v>3674475</v>
      </c>
      <c r="J103">
        <v>-68.180000000000007</v>
      </c>
      <c r="K103">
        <v>-68.180000000000007</v>
      </c>
      <c r="L103">
        <v>0</v>
      </c>
      <c r="M103">
        <v>21101424</v>
      </c>
      <c r="N103" t="s">
        <v>21</v>
      </c>
      <c r="O103">
        <v>330</v>
      </c>
      <c r="P103">
        <v>1</v>
      </c>
      <c r="Q103">
        <v>5488</v>
      </c>
    </row>
    <row r="104" spans="1:17" x14ac:dyDescent="0.25">
      <c r="A104" t="s">
        <v>839</v>
      </c>
      <c r="B104" t="s">
        <v>883</v>
      </c>
      <c r="C104" t="s">
        <v>110</v>
      </c>
      <c r="D104" t="s">
        <v>8</v>
      </c>
      <c r="E104" t="s">
        <v>3</v>
      </c>
      <c r="F104" t="s">
        <v>4</v>
      </c>
      <c r="G104">
        <v>9.2710000000000001E-2</v>
      </c>
      <c r="H104">
        <v>632301.9</v>
      </c>
      <c r="I104">
        <v>3674508.48</v>
      </c>
      <c r="J104">
        <v>-68.69</v>
      </c>
      <c r="K104">
        <v>-68.69</v>
      </c>
      <c r="L104">
        <v>0</v>
      </c>
      <c r="M104" t="s">
        <v>95</v>
      </c>
      <c r="N104" t="s">
        <v>21</v>
      </c>
      <c r="O104">
        <v>330</v>
      </c>
      <c r="P104">
        <v>1</v>
      </c>
      <c r="Q104">
        <v>5488</v>
      </c>
    </row>
    <row r="105" spans="1:17" x14ac:dyDescent="0.25">
      <c r="A105" t="s">
        <v>839</v>
      </c>
      <c r="B105" t="s">
        <v>884</v>
      </c>
      <c r="C105" t="s">
        <v>7</v>
      </c>
      <c r="D105" t="s">
        <v>13</v>
      </c>
      <c r="E105" t="s">
        <v>3</v>
      </c>
      <c r="F105" t="s">
        <v>4</v>
      </c>
      <c r="G105">
        <v>61.71161</v>
      </c>
      <c r="H105">
        <v>632600</v>
      </c>
      <c r="I105">
        <v>3674725</v>
      </c>
      <c r="J105">
        <v>-68.13</v>
      </c>
      <c r="K105">
        <v>-68.13</v>
      </c>
      <c r="L105">
        <v>0</v>
      </c>
      <c r="M105" t="s">
        <v>95</v>
      </c>
      <c r="N105" t="s">
        <v>21</v>
      </c>
      <c r="O105">
        <v>330</v>
      </c>
      <c r="P105">
        <v>1</v>
      </c>
      <c r="Q105">
        <v>5488</v>
      </c>
    </row>
    <row r="106" spans="1:17" x14ac:dyDescent="0.25">
      <c r="A106" t="s">
        <v>839</v>
      </c>
      <c r="B106" t="s">
        <v>884</v>
      </c>
      <c r="C106" t="s">
        <v>7</v>
      </c>
      <c r="D106" t="s">
        <v>15</v>
      </c>
      <c r="E106" t="s">
        <v>3</v>
      </c>
      <c r="F106" t="s">
        <v>4</v>
      </c>
      <c r="G106">
        <v>58.702719999999999</v>
      </c>
      <c r="H106">
        <v>632500</v>
      </c>
      <c r="I106">
        <v>3674800</v>
      </c>
      <c r="J106">
        <v>-68.400000000000006</v>
      </c>
      <c r="K106">
        <v>-68.400000000000006</v>
      </c>
      <c r="L106">
        <v>0</v>
      </c>
      <c r="M106" t="s">
        <v>95</v>
      </c>
      <c r="N106" t="s">
        <v>21</v>
      </c>
      <c r="O106">
        <v>330</v>
      </c>
      <c r="P106">
        <v>1</v>
      </c>
      <c r="Q106">
        <v>5488</v>
      </c>
    </row>
    <row r="107" spans="1:17" x14ac:dyDescent="0.25">
      <c r="A107" t="s">
        <v>839</v>
      </c>
      <c r="B107" t="s">
        <v>885</v>
      </c>
      <c r="C107" t="s">
        <v>7</v>
      </c>
      <c r="D107" t="s">
        <v>8</v>
      </c>
      <c r="E107" t="s">
        <v>3</v>
      </c>
      <c r="F107" t="s">
        <v>4</v>
      </c>
      <c r="G107">
        <v>10.50221</v>
      </c>
      <c r="H107">
        <v>632301.9</v>
      </c>
      <c r="I107">
        <v>3674508.48</v>
      </c>
      <c r="J107">
        <v>-68.69</v>
      </c>
      <c r="K107">
        <v>-68.69</v>
      </c>
      <c r="L107">
        <v>0</v>
      </c>
      <c r="M107" t="s">
        <v>95</v>
      </c>
      <c r="N107" t="s">
        <v>21</v>
      </c>
      <c r="O107">
        <v>330</v>
      </c>
      <c r="P107">
        <v>1</v>
      </c>
      <c r="Q107">
        <v>5488</v>
      </c>
    </row>
    <row r="108" spans="1:17" x14ac:dyDescent="0.25">
      <c r="A108" t="s">
        <v>839</v>
      </c>
      <c r="B108" t="s">
        <v>886</v>
      </c>
      <c r="C108" t="s">
        <v>9</v>
      </c>
      <c r="D108" t="s">
        <v>10</v>
      </c>
      <c r="E108" t="s">
        <v>3</v>
      </c>
      <c r="F108" t="s">
        <v>4</v>
      </c>
      <c r="G108">
        <v>8.4045699999999997</v>
      </c>
      <c r="H108">
        <v>632301.9</v>
      </c>
      <c r="I108">
        <v>3674555.88</v>
      </c>
      <c r="J108">
        <v>-68.75</v>
      </c>
      <c r="K108">
        <v>-68.75</v>
      </c>
      <c r="L108">
        <v>0</v>
      </c>
      <c r="M108">
        <v>21011224</v>
      </c>
      <c r="N108" t="s">
        <v>21</v>
      </c>
      <c r="O108">
        <v>331</v>
      </c>
      <c r="P108">
        <v>1</v>
      </c>
      <c r="Q108">
        <v>5488</v>
      </c>
    </row>
    <row r="109" spans="1:17" x14ac:dyDescent="0.25">
      <c r="A109" t="s">
        <v>839</v>
      </c>
      <c r="B109" t="s">
        <v>886</v>
      </c>
      <c r="C109" t="s">
        <v>9</v>
      </c>
      <c r="D109" t="s">
        <v>10</v>
      </c>
      <c r="E109" t="s">
        <v>3</v>
      </c>
      <c r="F109" t="s">
        <v>6</v>
      </c>
      <c r="G109">
        <v>7.1242200000000002</v>
      </c>
      <c r="H109">
        <v>632301.9</v>
      </c>
      <c r="I109">
        <v>3674413.68</v>
      </c>
      <c r="J109">
        <v>-68.59</v>
      </c>
      <c r="K109">
        <v>-68.59</v>
      </c>
      <c r="L109">
        <v>0</v>
      </c>
      <c r="M109">
        <v>21122124</v>
      </c>
      <c r="N109" t="s">
        <v>21</v>
      </c>
      <c r="O109">
        <v>331</v>
      </c>
      <c r="P109">
        <v>1</v>
      </c>
      <c r="Q109">
        <v>5488</v>
      </c>
    </row>
    <row r="110" spans="1:17" x14ac:dyDescent="0.25">
      <c r="A110" t="s">
        <v>839</v>
      </c>
      <c r="B110" t="s">
        <v>887</v>
      </c>
      <c r="C110" t="s">
        <v>9</v>
      </c>
      <c r="D110" t="s">
        <v>8</v>
      </c>
      <c r="E110" t="s">
        <v>3</v>
      </c>
      <c r="F110" t="s">
        <v>4</v>
      </c>
      <c r="G110">
        <v>1.4220200000000001</v>
      </c>
      <c r="H110">
        <v>632301.9</v>
      </c>
      <c r="I110">
        <v>3674508.48</v>
      </c>
      <c r="J110">
        <v>-68.69</v>
      </c>
      <c r="K110">
        <v>-68.69</v>
      </c>
      <c r="L110">
        <v>0</v>
      </c>
      <c r="M110" t="s">
        <v>95</v>
      </c>
      <c r="N110" t="s">
        <v>21</v>
      </c>
      <c r="O110">
        <v>331</v>
      </c>
      <c r="P110">
        <v>1</v>
      </c>
      <c r="Q110">
        <v>5488</v>
      </c>
    </row>
    <row r="111" spans="1:17" x14ac:dyDescent="0.25">
      <c r="A111" t="s">
        <v>839</v>
      </c>
      <c r="B111" t="s">
        <v>888</v>
      </c>
      <c r="C111" t="s">
        <v>16</v>
      </c>
      <c r="D111" t="s">
        <v>17</v>
      </c>
      <c r="E111" t="s">
        <v>3</v>
      </c>
      <c r="F111" t="s">
        <v>4</v>
      </c>
      <c r="G111">
        <v>1.43401</v>
      </c>
      <c r="H111">
        <v>632301.9</v>
      </c>
      <c r="I111">
        <v>3674555.88</v>
      </c>
      <c r="J111">
        <v>-68.75</v>
      </c>
      <c r="K111">
        <v>-68.75</v>
      </c>
      <c r="L111">
        <v>0</v>
      </c>
      <c r="M111" t="s">
        <v>95</v>
      </c>
      <c r="N111" t="s">
        <v>21</v>
      </c>
      <c r="O111">
        <v>331</v>
      </c>
      <c r="P111">
        <v>1</v>
      </c>
      <c r="Q111">
        <v>5488</v>
      </c>
    </row>
    <row r="112" spans="1:17" x14ac:dyDescent="0.25">
      <c r="A112" t="s">
        <v>839</v>
      </c>
      <c r="B112" t="s">
        <v>888</v>
      </c>
      <c r="C112" t="s">
        <v>16</v>
      </c>
      <c r="D112" t="s">
        <v>834</v>
      </c>
      <c r="E112" t="s">
        <v>3</v>
      </c>
      <c r="F112" t="s">
        <v>4</v>
      </c>
      <c r="G112">
        <v>1.3392200000000001</v>
      </c>
      <c r="H112">
        <v>632301.9</v>
      </c>
      <c r="I112">
        <v>3674555.88</v>
      </c>
      <c r="J112">
        <v>-68.75</v>
      </c>
      <c r="K112">
        <v>-68.75</v>
      </c>
      <c r="L112">
        <v>0</v>
      </c>
      <c r="M112" t="s">
        <v>95</v>
      </c>
      <c r="N112" t="s">
        <v>21</v>
      </c>
      <c r="O112">
        <v>331</v>
      </c>
      <c r="P112">
        <v>1</v>
      </c>
      <c r="Q112">
        <v>5488</v>
      </c>
    </row>
    <row r="113" spans="1:17" x14ac:dyDescent="0.25">
      <c r="A113" t="s">
        <v>839</v>
      </c>
      <c r="B113" t="s">
        <v>889</v>
      </c>
      <c r="C113" t="s">
        <v>16</v>
      </c>
      <c r="D113" t="s">
        <v>8</v>
      </c>
      <c r="E113" t="s">
        <v>3</v>
      </c>
      <c r="F113" t="s">
        <v>4</v>
      </c>
      <c r="G113">
        <v>0.25813999999999998</v>
      </c>
      <c r="H113">
        <v>632301.9</v>
      </c>
      <c r="I113">
        <v>3674508.48</v>
      </c>
      <c r="J113">
        <v>-68.69</v>
      </c>
      <c r="K113">
        <v>-68.69</v>
      </c>
      <c r="L113">
        <v>0</v>
      </c>
      <c r="M113" t="s">
        <v>95</v>
      </c>
      <c r="N113" t="s">
        <v>21</v>
      </c>
      <c r="O113">
        <v>331</v>
      </c>
      <c r="P113">
        <v>1</v>
      </c>
      <c r="Q113">
        <v>5488</v>
      </c>
    </row>
    <row r="114" spans="1:17" x14ac:dyDescent="0.25">
      <c r="A114" t="s">
        <v>839</v>
      </c>
      <c r="B114" t="s">
        <v>890</v>
      </c>
      <c r="C114" t="s">
        <v>11</v>
      </c>
      <c r="D114" t="s">
        <v>2</v>
      </c>
      <c r="E114" t="s">
        <v>3</v>
      </c>
      <c r="F114" t="s">
        <v>4</v>
      </c>
      <c r="G114">
        <v>0.34426000000000001</v>
      </c>
      <c r="H114">
        <v>632600</v>
      </c>
      <c r="I114">
        <v>3674725</v>
      </c>
      <c r="J114">
        <v>-68.13</v>
      </c>
      <c r="K114">
        <v>-68.13</v>
      </c>
      <c r="L114">
        <v>0</v>
      </c>
      <c r="M114">
        <v>21090419</v>
      </c>
      <c r="N114" t="s">
        <v>21</v>
      </c>
      <c r="O114">
        <v>330</v>
      </c>
      <c r="P114">
        <v>1</v>
      </c>
      <c r="Q114">
        <v>5488</v>
      </c>
    </row>
    <row r="115" spans="1:17" x14ac:dyDescent="0.25">
      <c r="A115" t="s">
        <v>839</v>
      </c>
      <c r="B115" t="s">
        <v>890</v>
      </c>
      <c r="C115" t="s">
        <v>11</v>
      </c>
      <c r="D115" t="s">
        <v>2</v>
      </c>
      <c r="E115" t="s">
        <v>3</v>
      </c>
      <c r="F115" t="s">
        <v>6</v>
      </c>
      <c r="G115">
        <v>0.34189999999999998</v>
      </c>
      <c r="H115">
        <v>632650</v>
      </c>
      <c r="I115">
        <v>3674650</v>
      </c>
      <c r="J115">
        <v>-68.22</v>
      </c>
      <c r="K115">
        <v>-68.22</v>
      </c>
      <c r="L115">
        <v>0</v>
      </c>
      <c r="M115">
        <v>21082619</v>
      </c>
      <c r="N115" t="s">
        <v>21</v>
      </c>
      <c r="O115">
        <v>330</v>
      </c>
      <c r="P115">
        <v>1</v>
      </c>
      <c r="Q115">
        <v>5488</v>
      </c>
    </row>
    <row r="116" spans="1:17" x14ac:dyDescent="0.25">
      <c r="A116" t="s">
        <v>839</v>
      </c>
      <c r="B116" t="s">
        <v>890</v>
      </c>
      <c r="C116" t="s">
        <v>11</v>
      </c>
      <c r="D116" t="s">
        <v>12</v>
      </c>
      <c r="E116" t="s">
        <v>3</v>
      </c>
      <c r="F116" t="s">
        <v>4</v>
      </c>
      <c r="G116">
        <v>0.31254999999999999</v>
      </c>
      <c r="H116">
        <v>632475</v>
      </c>
      <c r="I116">
        <v>3674725</v>
      </c>
      <c r="J116">
        <v>-68.38</v>
      </c>
      <c r="K116">
        <v>-68.38</v>
      </c>
      <c r="L116">
        <v>0</v>
      </c>
      <c r="M116">
        <v>21110306</v>
      </c>
      <c r="N116" t="s">
        <v>21</v>
      </c>
      <c r="O116">
        <v>330</v>
      </c>
      <c r="P116">
        <v>1</v>
      </c>
      <c r="Q116">
        <v>5488</v>
      </c>
    </row>
    <row r="117" spans="1:17" x14ac:dyDescent="0.25">
      <c r="A117" t="s">
        <v>839</v>
      </c>
      <c r="B117" t="s">
        <v>890</v>
      </c>
      <c r="C117" t="s">
        <v>11</v>
      </c>
      <c r="D117" t="s">
        <v>12</v>
      </c>
      <c r="E117" t="s">
        <v>3</v>
      </c>
      <c r="F117" t="s">
        <v>6</v>
      </c>
      <c r="G117">
        <v>0.29638999999999999</v>
      </c>
      <c r="H117">
        <v>632525</v>
      </c>
      <c r="I117">
        <v>3674700</v>
      </c>
      <c r="J117">
        <v>-68.34</v>
      </c>
      <c r="K117">
        <v>-68.34</v>
      </c>
      <c r="L117">
        <v>0</v>
      </c>
      <c r="M117">
        <v>21120724</v>
      </c>
      <c r="N117" t="s">
        <v>21</v>
      </c>
      <c r="O117">
        <v>330</v>
      </c>
      <c r="P117">
        <v>1</v>
      </c>
      <c r="Q117">
        <v>5488</v>
      </c>
    </row>
    <row r="118" spans="1:17" x14ac:dyDescent="0.25">
      <c r="A118" t="s">
        <v>839</v>
      </c>
      <c r="B118" t="s">
        <v>890</v>
      </c>
      <c r="C118" t="s">
        <v>11</v>
      </c>
      <c r="D118" t="s">
        <v>10</v>
      </c>
      <c r="E118" t="s">
        <v>3</v>
      </c>
      <c r="F118" t="s">
        <v>4</v>
      </c>
      <c r="G118">
        <v>0.18490999999999999</v>
      </c>
      <c r="H118">
        <v>632400</v>
      </c>
      <c r="I118">
        <v>3674550</v>
      </c>
      <c r="J118">
        <v>-68.349999999999994</v>
      </c>
      <c r="K118">
        <v>-68.349999999999994</v>
      </c>
      <c r="L118">
        <v>0</v>
      </c>
      <c r="M118">
        <v>21011124</v>
      </c>
      <c r="N118" t="s">
        <v>21</v>
      </c>
      <c r="O118">
        <v>330</v>
      </c>
      <c r="P118">
        <v>1</v>
      </c>
      <c r="Q118">
        <v>5488</v>
      </c>
    </row>
    <row r="119" spans="1:17" x14ac:dyDescent="0.25">
      <c r="A119" t="s">
        <v>839</v>
      </c>
      <c r="B119" t="s">
        <v>890</v>
      </c>
      <c r="C119" t="s">
        <v>11</v>
      </c>
      <c r="D119" t="s">
        <v>10</v>
      </c>
      <c r="E119" t="s">
        <v>3</v>
      </c>
      <c r="F119" t="s">
        <v>6</v>
      </c>
      <c r="G119">
        <v>0.15318999999999999</v>
      </c>
      <c r="H119">
        <v>632400</v>
      </c>
      <c r="I119">
        <v>3674500</v>
      </c>
      <c r="J119">
        <v>-68.27</v>
      </c>
      <c r="K119">
        <v>-68.27</v>
      </c>
      <c r="L119">
        <v>0</v>
      </c>
      <c r="M119">
        <v>21013124</v>
      </c>
      <c r="N119" t="s">
        <v>21</v>
      </c>
      <c r="O119">
        <v>330</v>
      </c>
      <c r="P119">
        <v>1</v>
      </c>
      <c r="Q119">
        <v>5488</v>
      </c>
    </row>
    <row r="120" spans="1:17" x14ac:dyDescent="0.25">
      <c r="A120" t="s">
        <v>839</v>
      </c>
      <c r="B120" t="s">
        <v>891</v>
      </c>
      <c r="C120" t="s">
        <v>11</v>
      </c>
      <c r="D120" t="s">
        <v>8</v>
      </c>
      <c r="E120" t="s">
        <v>3</v>
      </c>
      <c r="F120" t="s">
        <v>4</v>
      </c>
      <c r="G120">
        <v>0.11403000000000001</v>
      </c>
      <c r="H120">
        <v>632301.9</v>
      </c>
      <c r="I120">
        <v>3674508.48</v>
      </c>
      <c r="J120">
        <v>-68.69</v>
      </c>
      <c r="K120">
        <v>-68.69</v>
      </c>
      <c r="L120">
        <v>0</v>
      </c>
      <c r="M120" t="s">
        <v>95</v>
      </c>
      <c r="N120" t="s">
        <v>21</v>
      </c>
      <c r="O120">
        <v>330</v>
      </c>
      <c r="P120">
        <v>1</v>
      </c>
      <c r="Q120">
        <v>5488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Con_PointSources</vt:lpstr>
      <vt:lpstr>ConAreaSource</vt:lpstr>
      <vt:lpstr>Con_Emissions</vt:lpstr>
      <vt:lpstr>Summary</vt:lpstr>
      <vt:lpstr>Pivot</vt:lpstr>
      <vt:lpstr>BaseRawData</vt:lpstr>
      <vt:lpstr>Summary!_Toc436999249</vt:lpstr>
      <vt:lpstr>Con_Emissions!Print_Area</vt:lpstr>
      <vt:lpstr>Con_PointSources!Print_Area</vt:lpstr>
      <vt:lpstr>ConAreaSource!Print_Area</vt:lpstr>
      <vt:lpstr>Summary!Print_Area</vt:lpstr>
      <vt:lpstr>Con_PointSources!Print_Titles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Dunavent, Andrew</dc:creator>
  <cp:lastModifiedBy>Dunavent, Andrew</cp:lastModifiedBy>
  <cp:lastPrinted>2023-03-23T21:40:32Z</cp:lastPrinted>
  <dcterms:created xsi:type="dcterms:W3CDTF">2023-03-03T16:06:24Z</dcterms:created>
  <dcterms:modified xsi:type="dcterms:W3CDTF">2023-11-05T15:09:15Z</dcterms:modified>
</cp:coreProperties>
</file>