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showInkAnnotation="0" codeName="ThisWorkbook" hidePivotFieldList="1" defaultThemeVersion="124226"/>
  <mc:AlternateContent xmlns:mc="http://schemas.openxmlformats.org/markup-compatibility/2006">
    <mc:Choice Requires="x15">
      <x15ac:absPath xmlns:x15ac="http://schemas.microsoft.com/office/spreadsheetml/2010/11/ac" url="/Users/blakeelder/Downloads/"/>
    </mc:Choice>
  </mc:AlternateContent>
  <xr:revisionPtr revIDLastSave="0" documentId="13_ncr:1_{E1EBB015-A73F-D346-97EC-021BDE45CAA4}" xr6:coauthVersionLast="47" xr6:coauthVersionMax="47" xr10:uidLastSave="{00000000-0000-0000-0000-000000000000}"/>
  <bookViews>
    <workbookView xWindow="-29040" yWindow="-120" windowWidth="29040" windowHeight="18580" tabRatio="838" activeTab="7" xr2:uid="{00000000-000D-0000-FFFF-FFFF00000000}"/>
  </bookViews>
  <sheets>
    <sheet name="Cover" sheetId="36" r:id="rId1"/>
    <sheet name="FormsList&amp;FilerInfo" sheetId="2" r:id="rId2"/>
    <sheet name="Form 1.1b" sheetId="41" r:id="rId3"/>
    <sheet name="Form 1.3" sheetId="42"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foo1" localSheetId="3"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2" localSheetId="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localSheetId="3" hidden="1">{#N/A,#N/A,FALSE,"Res - Unadj";#N/A,#N/A,FALSE,"Small L&amp;P";#N/A,#N/A,FALSE,"Medium L&amp;P";#N/A,#N/A,FALSE,"E-19";#N/A,#N/A,FALSE,"E-20";#N/A,#N/A,FALSE,"A-RTP";#N/A,#N/A,FALSE,"Strtlts &amp; Standby";#N/A,#N/A,FALSE,"AG";#N/A,#N/A,FALSE,"2001mixeduse"}</definedName>
    <definedName name="_foo3" hidden="1">{#N/A,#N/A,FALSE,"Res - Unadj";#N/A,#N/A,FALSE,"Small L&amp;P";#N/A,#N/A,FALSE,"Medium L&amp;P";#N/A,#N/A,FALSE,"E-19";#N/A,#N/A,FALSE,"E-20";#N/A,#N/A,FALSE,"A-RTP";#N/A,#N/A,FALSE,"Strtlts &amp; Standby";#N/A,#N/A,FALSE,"AG";#N/A,#N/A,FALSE,"2001mixeduse"}</definedName>
    <definedName name="_foo4" localSheetId="3" hidden="1">{"Summary","1",FALSE,"Summary"}</definedName>
    <definedName name="_foo4" hidden="1">{"Summary","1",FALSE,"Summary"}</definedName>
    <definedName name="_Order1" hidden="1">255</definedName>
    <definedName name="_Order2" hidden="1">255</definedName>
    <definedName name="_Regression_Out" hidden="1">#REF!</definedName>
    <definedName name="_Regression_X" hidden="1">#REF!</definedName>
    <definedName name="_Regression_Y" hidden="1">#REF!</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foo" localSheetId="3"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Hope" localSheetId="3" hidden="1">{#N/A,#N/A,TRUE,"Section6";#N/A,#N/A,TRUE,"OHcycles";#N/A,#N/A,TRUE,"OHtiming";#N/A,#N/A,TRUE,"OHcosts";#N/A,#N/A,TRUE,"GTdegradation";#N/A,#N/A,TRUE,"GTperformance";#N/A,#N/A,TRUE,"GraphEquip"}</definedName>
    <definedName name="Hope" hidden="1">{#N/A,#N/A,TRUE,"Section6";#N/A,#N/A,TRUE,"OHcycles";#N/A,#N/A,TRUE,"OHtiming";#N/A,#N/A,TRUE,"OHcosts";#N/A,#N/A,TRUE,"GTdegradation";#N/A,#N/A,TRUE,"GTperformance";#N/A,#N/A,TRUE,"GraphEquip"}</definedName>
    <definedName name="HTML_CodePage" hidden="1">1252</definedName>
    <definedName name="HTML_Control" localSheetId="3" hidden="1">{"'Summary'!$A$1:$J$24"}</definedName>
    <definedName name="HTML_Control"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PathFileMac" hidden="1">"Web Site Backup:sitingcases:MyHTML.html"</definedName>
    <definedName name="HTML_Title" hidden="1">"Daily MTM  Report"</definedName>
    <definedName name="LTST">[7]Validation!$A$14:$A$15</definedName>
    <definedName name="new" localSheetId="3" hidden="1">{#N/A,#N/A,TRUE,"Section6";#N/A,#N/A,TRUE,"OHcycles";#N/A,#N/A,TRUE,"OHtiming";#N/A,#N/A,TRUE,"OHcosts";#N/A,#N/A,TRUE,"GTdegradation";#N/A,#N/A,TRUE,"GTperformance";#N/A,#N/A,TRUE,"GraphEquip"}</definedName>
    <definedName name="new" hidden="1">{#N/A,#N/A,TRUE,"Section6";#N/A,#N/A,TRUE,"OHcycles";#N/A,#N/A,TRUE,"OHtiming";#N/A,#N/A,TRUE,"OHcosts";#N/A,#N/A,TRUE,"GTdegradation";#N/A,#N/A,TRUE,"GTperformance";#N/A,#N/A,TRUE,"GraphEquip"}</definedName>
    <definedName name="newname" localSheetId="3" hidden="1">{"Summary","1",FALSE,"Summary"}</definedName>
    <definedName name="newname" hidden="1">{"Summary","1",FALSE,"Summary"}</definedName>
    <definedName name="Number_of_Payments" localSheetId="3">MATCH(0.01,End_Bal,-1)+1</definedName>
    <definedName name="Number_of_Payments">MATCH(0.01,End_Bal,-1)+1</definedName>
    <definedName name="PCC">'[8]Procurement Detail'!$D$243:$D$246</definedName>
    <definedName name="PCCC">[7]Validation!$A$1:$A$4</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solver_adj" hidden="1">#REF!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1000000000</definedName>
    <definedName name="TechType">'[8]Procurement Detail'!$D$273:$D$285</definedName>
    <definedName name="Values_Entered" localSheetId="3">IF(Loan_Amount*Interest_Rate*Loan_Years*Loan_Start&gt;0,1,0)</definedName>
    <definedName name="Values_Entered">IF(Loan_Amount*Interest_Rate*Loan_Years*Loan_Start&gt;0,1,0)</definedName>
    <definedName name="wrn.Cover." localSheetId="3" hidden="1">{#N/A,#N/A,TRUE,"Cover";#N/A,#N/A,TRUE,"Contents"}</definedName>
    <definedName name="wrn.Cover." hidden="1">{#N/A,#N/A,TRUE,"Cover";#N/A,#N/A,TRUE,"Contents"}</definedName>
    <definedName name="wrn.CoverContents." localSheetId="3" hidden="1">{#N/A,#N/A,FALSE,"Cover";#N/A,#N/A,FALSE,"Contents"}</definedName>
    <definedName name="wrn.CoverContents." hidden="1">{#N/A,#N/A,FALSE,"Cover";#N/A,#N/A,FALSE,"Contents"}</definedName>
    <definedName name="wrn.El._.Paso._.Offshore." localSheetId="3" hidden="1">{#N/A,#N/A,TRUE,"EPEsum";#N/A,#N/A,TRUE,"Approve1";#N/A,#N/A,TRUE,"Approve2";#N/A,#N/A,TRUE,"Approve3";#N/A,#N/A,TRUE,"EPE1";#N/A,#N/A,TRUE,"EPE2";#N/A,#N/A,TRUE,"CashCompare";#N/A,#N/A,TRUE,"XIRR";#N/A,#N/A,TRUE,"EPEloan";#N/A,#N/A,TRUE,"GraphEPE";#N/A,#N/A,TRUE,"OrgChart";#N/A,#N/A,TRUE,"SA08B"}</definedName>
    <definedName name="wrn.El._.Paso._.Offshore." hidden="1">{#N/A,#N/A,TRUE,"EPEsum";#N/A,#N/A,TRUE,"Approve1";#N/A,#N/A,TRUE,"Approve2";#N/A,#N/A,TRUE,"Approve3";#N/A,#N/A,TRUE,"EPE1";#N/A,#N/A,TRUE,"EPE2";#N/A,#N/A,TRUE,"CashCompare";#N/A,#N/A,TRUE,"XIRR";#N/A,#N/A,TRUE,"EPEloan";#N/A,#N/A,TRUE,"GraphEPE";#N/A,#N/A,TRUE,"OrgChart";#N/A,#N/A,TRUE,"SA08B"}</definedName>
    <definedName name="wrn.Print._.1_8." localSheetId="3"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localSheetId="3"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out." localSheetId="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int._.ou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intHistory." localSheetId="3"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localSheetId="3" hidden="1">{#N/A,#N/A,FALSE,"Cover";#N/A,#N/A,FALSE,"ProjectSelector";#N/A,#N/A,FALSE,"ProjectTable";#N/A,#N/A,FALSE,"SanGorgonio";#N/A,#N/A,FALSE,"Tehachapi";#N/A,#N/A,FALSE,"Results";#N/A,#N/A,FALSE,"ReplaceForecast"}</definedName>
    <definedName name="wrn.PrintOther." hidden="1">{#N/A,#N/A,FALSE,"Cover";#N/A,#N/A,FALSE,"ProjectSelector";#N/A,#N/A,FALSE,"ProjectTable";#N/A,#N/A,FALSE,"SanGorgonio";#N/A,#N/A,FALSE,"Tehachapi";#N/A,#N/A,FALSE,"Results";#N/A,#N/A,FALSE,"ReplaceForecast"}</definedName>
    <definedName name="wrn.schedules." localSheetId="3" hidden="1">{#N/A,#N/A,FALSE,"Res - Unadj";#N/A,#N/A,FALSE,"Small L&amp;P";#N/A,#N/A,FALSE,"Medium L&amp;P";#N/A,#N/A,FALSE,"E-19";#N/A,#N/A,FALSE,"E-20";#N/A,#N/A,FALSE,"A-RTP";#N/A,#N/A,FALSE,"Strtlts &amp; Standby";#N/A,#N/A,FALSE,"AG";#N/A,#N/A,FALSE,"2001mixeduse"}</definedName>
    <definedName name="wrn.schedules." hidden="1">{#N/A,#N/A,FALSE,"Res - Unadj";#N/A,#N/A,FALSE,"Small L&amp;P";#N/A,#N/A,FALSE,"Medium L&amp;P";#N/A,#N/A,FALSE,"E-19";#N/A,#N/A,FALSE,"E-20";#N/A,#N/A,FALSE,"A-RTP";#N/A,#N/A,FALSE,"Strtlts &amp; Standby";#N/A,#N/A,FALSE,"AG";#N/A,#N/A,FALSE,"2001mixeduse"}</definedName>
    <definedName name="wrn.Section1." localSheetId="3" hidden="1">{#N/A,#N/A,TRUE,"Section1";"SavingsTop",#N/A,TRUE,"SumSavings";#N/A,#N/A,TRUE,"GraphSum";"SavingsAll",#N/A,TRUE,"SumSavings";#N/A,#N/A,TRUE,"Inputs";#N/A,#N/A,TRUE,"Scenarios";#N/A,#N/A,TRUE,"LineLoss";#N/A,#N/A,TRUE,"Summary";#N/A,#N/A,TRUE,"TermSummary";#N/A,#N/A,TRUE,"NetRates";#N/A,#N/A,TRUE,"PPAtype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localSheetId="3" hidden="1">{#N/A,#N/A,TRUE,"Section1";#N/A,#N/A,TRUE,"SumF";#N/A,#N/A,TRUE,"FigExchange";#N/A,#N/A,TRUE,"Escalation";#N/A,#N/A,TRUE,"GraphEscalate";#N/A,#N/A,TRUE,"Scenarios"}</definedName>
    <definedName name="wrn.Section1Summaries." hidden="1">{#N/A,#N/A,TRUE,"Section1";#N/A,#N/A,TRUE,"SumF";#N/A,#N/A,TRUE,"FigExchange";#N/A,#N/A,TRUE,"Escalation";#N/A,#N/A,TRUE,"GraphEscalate";#N/A,#N/A,TRUE,"Scenarios"}</definedName>
    <definedName name="wrn.Section2." localSheetId="3" hidden="1">{#N/A,#N/A,TRUE,"Section2";#N/A,#N/A,TRUE,"OverPymt";#N/A,#N/A,TRUE,"Energy";#N/A,#N/A,TRUE,"EnergyDiff1";#N/A,#N/A,TRUE,"EnergyDiff2";#N/A,#N/A,TRUE,"CapPerformance";#N/A,#N/A,TRUE,"BonusPerformance";#N/A,#N/A,TRUE,"BonusFormula";#N/A,#N/A,TRUE,"GraphPymt"}</definedName>
    <definedName name="wrn.Section2." hidden="1">{#N/A,#N/A,TRUE,"Section2";#N/A,#N/A,TRUE,"OverPymt";#N/A,#N/A,TRUE,"Energy";#N/A,#N/A,TRUE,"EnergyDiff1";#N/A,#N/A,TRUE,"EnergyDiff2";#N/A,#N/A,TRUE,"CapPerformance";#N/A,#N/A,TRUE,"BonusPerformance";#N/A,#N/A,TRUE,"BonusFormula";#N/A,#N/A,TRUE,"GraphPymt"}</definedName>
    <definedName name="wrn.Section2TotalProjectCost." localSheetId="3" hidden="1">{#N/A,#N/A,TRUE,"Section2";#N/A,#N/A,TRUE,"TPCestimate";#N/A,#N/A,TRUE,"SumTPC";#N/A,#N/A,TRUE,"ConstrLoan";#N/A,#N/A,TRUE,"FigBalance";#N/A,#N/A,TRUE,"DEV27air";#N/A,#N/A,TRUE,"Graph27air";#N/A,#N/A,TRUE,"PreOp"}</definedName>
    <definedName name="wrn.Section2TotalProjectCost." hidden="1">{#N/A,#N/A,TRUE,"Section2";#N/A,#N/A,TRUE,"TPCestimate";#N/A,#N/A,TRUE,"SumTPC";#N/A,#N/A,TRUE,"ConstrLoan";#N/A,#N/A,TRUE,"FigBalance";#N/A,#N/A,TRUE,"DEV27air";#N/A,#N/A,TRUE,"Graph27air";#N/A,#N/A,TRUE,"PreOp"}</definedName>
    <definedName name="wrn.Section3." localSheetId="3" hidden="1">{#N/A,#N/A,TRUE,"Section3";#N/A,#N/A,TRUE,"BaseYear";#N/A,#N/A,TRUE,"GenHistory";#N/A,#N/A,TRUE,"GenGraph";#N/A,#N/A,TRUE,"MonthCompare";#N/A,#N/A,TRUE,"HourHistory";#N/A,#N/A,TRUE,"PayHistory";#N/A,#N/A,TRUE,"PayGraphs";#N/A,#N/A,TRUE,"ReplaceForecast";#N/A,#N/A,TRUE,"PPAforecast";#N/A,#N/A,TRUE,"OLSier"}</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localSheetId="3" hidden="1">{#N/A,#N/A,TRUE,"Section3";#N/A,#N/A,TRUE,"Tax";#N/A,#N/A,TRUE,"Dividend";#N/A,#N/A,TRUE,"Depreciation";#N/A,#N/A,TRUE,"Balance";#N/A,#N/A,TRUE,"SaleGain";#N/A,#N/A,TRUE,"RevExp";#N/A,#N/A,TRUE,"PIG";#N/A,#N/A,TRUE,"GraphPlant"}</definedName>
    <definedName name="wrn.Section3PowerPlantCompany." hidden="1">{#N/A,#N/A,TRUE,"Section3";#N/A,#N/A,TRUE,"Tax";#N/A,#N/A,TRUE,"Dividend";#N/A,#N/A,TRUE,"Depreciation";#N/A,#N/A,TRUE,"Balance";#N/A,#N/A,TRUE,"SaleGain";#N/A,#N/A,TRUE,"RevExp";#N/A,#N/A,TRUE,"PIG";#N/A,#N/A,TRUE,"GraphPlant"}</definedName>
    <definedName name="wrn.Section4." localSheetId="3" hidden="1">{#N/A,#N/A,TRUE,"Section4";#N/A,#N/A,TRUE,"Tariffwksht";#N/A,#N/A,TRUE,"TariffINFO";#N/A,#N/A,TRUE,"Generation";#N/A,#N/A,TRUE,"PPAsum";#N/A,#N/A,TRUE,"PPApayments";#N/A,#N/A,TRUE,"RevExp";#N/A,#N/A,TRUE,"GraphRevenue";#N/A,#N/A,TRUE,"GraphRevExp"}</definedName>
    <definedName name="wrn.Section4." hidden="1">{#N/A,#N/A,TRUE,"Section4";#N/A,#N/A,TRUE,"Tariffwksht";#N/A,#N/A,TRUE,"TariffINFO";#N/A,#N/A,TRUE,"Generation";#N/A,#N/A,TRUE,"PPAsum";#N/A,#N/A,TRUE,"PPApayments";#N/A,#N/A,TRUE,"RevExp";#N/A,#N/A,TRUE,"GraphRevenue";#N/A,#N/A,TRUE,"GraphRevExp"}</definedName>
    <definedName name="wrn.Section4Revenue." localSheetId="3" hidden="1">{#N/A,#N/A,TRUE,"Section4";#N/A,#N/A,TRUE,"PPAtable";#N/A,#N/A,TRUE,"RFPtable";#N/A,#N/A,TRUE,"RevCap";#N/A,#N/A,TRUE,"RevOther";#N/A,#N/A,TRUE,"RevGas";#N/A,#N/A,TRUE,"GraphRev"}</definedName>
    <definedName name="wrn.Section4Revenue." hidden="1">{#N/A,#N/A,TRUE,"Section4";#N/A,#N/A,TRUE,"PPAtable";#N/A,#N/A,TRUE,"RFPtable";#N/A,#N/A,TRUE,"RevCap";#N/A,#N/A,TRUE,"RevOther";#N/A,#N/A,TRUE,"RevGas";#N/A,#N/A,TRUE,"GraphRev"}</definedName>
    <definedName name="wrn.Section5." localSheetId="3" hidden="1">{#N/A,#N/A,TRUE,"Section5";#N/A,#N/A,TRUE,"Coal";#N/A,#N/A,TRUE,"Fuel";#N/A,#N/A,TRUE,"OMwksht";#N/A,#N/A,TRUE,"VOM";#N/A,#N/A,TRUE,"FOM";#N/A,#N/A,TRUE,"Debt";#N/A,#N/A,TRUE,"LoanSchedules";#N/A,#N/A,TRUE,"GraphExp";#N/A,#N/A,TRUE,"Conversions"}</definedName>
    <definedName name="wrn.Section5." hidden="1">{#N/A,#N/A,TRUE,"Section5";#N/A,#N/A,TRUE,"Coal";#N/A,#N/A,TRUE,"Fuel";#N/A,#N/A,TRUE,"OMwksht";#N/A,#N/A,TRUE,"VOM";#N/A,#N/A,TRUE,"FOM";#N/A,#N/A,TRUE,"Debt";#N/A,#N/A,TRUE,"LoanSchedules";#N/A,#N/A,TRUE,"GraphExp";#N/A,#N/A,TRUE,"Conversions"}</definedName>
    <definedName name="wrn.Section6Equipment." localSheetId="3" hidden="1">{#N/A,#N/A,TRUE,"Section6";#N/A,#N/A,TRUE,"OHcycles";#N/A,#N/A,TRUE,"OHtiming";#N/A,#N/A,TRUE,"OHcosts";#N/A,#N/A,TRUE,"GTdegradation";#N/A,#N/A,TRUE,"GTperformance";#N/A,#N/A,TRUE,"GraphEquip"}</definedName>
    <definedName name="wrn.Section6Equipment." hidden="1">{#N/A,#N/A,TRUE,"Section6";#N/A,#N/A,TRUE,"OHcycles";#N/A,#N/A,TRUE,"OHtiming";#N/A,#N/A,TRUE,"OHcosts";#N/A,#N/A,TRUE,"GTdegradation";#N/A,#N/A,TRUE,"GTperformance";#N/A,#N/A,TRUE,"GraphEquip"}</definedName>
    <definedName name="wrn.Section7DebtService." localSheetId="3" hidden="1">{#N/A,#N/A,TRUE,"Section7";#N/A,#N/A,TRUE,"DebtService";#N/A,#N/A,TRUE,"LoanSchedules";#N/A,#N/A,TRUE,"GraphDebt"}</definedName>
    <definedName name="wrn.Section7DebtService." hidden="1">{#N/A,#N/A,TRUE,"Section7";#N/A,#N/A,TRUE,"DebtService";#N/A,#N/A,TRUE,"LoanSchedules";#N/A,#N/A,TRUE,"GraphDebt"}</definedName>
    <definedName name="wrn.SponsorSection." localSheetId="3" hidden="1">{#N/A,#N/A,TRUE,"Cover";#N/A,#N/A,TRUE,"Contents";#N/A,#N/A,TRUE,"Organization";#N/A,#N/A,TRUE,"SumSponsor";#N/A,#N/A,TRUE,"Plant1";#N/A,#N/A,TRUE,"Plant2";#N/A,#N/A,TRUE,"Sponsors";#N/A,#N/A,TRUE,"ElPaso1";#N/A,#N/A,TRUE,"GraphSponsor"}</definedName>
    <definedName name="wrn.SponsorSection." hidden="1">{#N/A,#N/A,TRUE,"Cover";#N/A,#N/A,TRUE,"Contents";#N/A,#N/A,TRUE,"Organization";#N/A,#N/A,TRUE,"SumSponsor";#N/A,#N/A,TRUE,"Plant1";#N/A,#N/A,TRUE,"Plant2";#N/A,#N/A,TRUE,"Sponsors";#N/A,#N/A,TRUE,"ElPaso1";#N/A,#N/A,TRUE,"GraphSponsor"}</definedName>
    <definedName name="wrn.sum1." localSheetId="3" hidden="1">{"Summary","1",FALSE,"Summary"}</definedName>
    <definedName name="wrn.sum1." hidden="1">{"Summary","1",FALSE,"Summary"}</definedName>
    <definedName name="wrn.Summary." localSheetId="3" hidden="1">{"Table A",#N/A,FALSE,"Summary";"Table D",#N/A,FALSE,"Summary";"Table E",#N/A,FALSE,"Summary"}</definedName>
    <definedName name="wrn.Summary." hidden="1">{"Table A",#N/A,FALSE,"Summary";"Table D",#N/A,FALSE,"Summary";"Table E",#N/A,FALSE,"Summary"}</definedName>
    <definedName name="wrn.Total._.Summary." localSheetId="3" hidden="1">{"Total Summary",#N/A,FALSE,"Summary"}</definedName>
    <definedName name="wrn.Total._.Summary." hidden="1">{"Total Summary",#N/A,FALSE,"Summary"}</definedName>
    <definedName name="wrn.Waterfall." localSheetId="3" hidden="1">{"Basedata_Print",#N/A,TRUE,"Basedata";#N/A,#N/A,TRUE,"Case A";#N/A,#N/A,TRUE,"Case B";#N/A,#N/A,TRUE,"Case A1";#N/A,#N/A,TRUE,"Net Margin";#N/A,#N/A,TRUE,"Description of Cases"}</definedName>
    <definedName name="wrn.Waterfall." hidden="1">{"Basedata_Print",#N/A,TRUE,"Basedata";#N/A,#N/A,TRUE,"Case A";#N/A,#N/A,TRUE,"Case B";#N/A,#N/A,TRUE,"Case A1";#N/A,#N/A,TRUE,"Net Margin";#N/A,#N/A,TRUE,"Description of Cases"}</definedName>
    <definedName name="wrn.workpapers." localSheetId="3" hidden="1">{#N/A,#N/A,FALSE,"Inputs And Assumptions";#N/A,#N/A,FALSE,"Revenue Allocation";#N/A,#N/A,FALSE,"RSP Surch Allocations";#N/A,#N/A,FALSE,"Generation Calculations";#N/A,#N/A,FALSE,"Test Year 2001 Sales and Revs."}</definedName>
    <definedName name="wrn.workpapers." hidden="1">{#N/A,#N/A,FALSE,"Inputs And Assumptions";#N/A,#N/A,FALSE,"Revenue Allocation";#N/A,#N/A,FALSE,"RSP Surch Allocations";#N/A,#N/A,FALSE,"Generation Calculations";#N/A,#N/A,FALSE,"Test Year 2001 Sales and Revs."}</definedName>
    <definedName name="wrn2.waterfall" localSheetId="3" hidden="1">{"Basedata_Print",#N/A,TRUE,"Basedata";#N/A,#N/A,TRUE,"Case A";#N/A,#N/A,TRUE,"Case B";#N/A,#N/A,TRUE,"Case A1";#N/A,#N/A,TRUE,"Net Margin";#N/A,#N/A,TRUE,"Description of Cases"}</definedName>
    <definedName name="wrn2.waterfall" hidden="1">{"Basedata_Print",#N/A,TRUE,"Basedata";#N/A,#N/A,TRUE,"Case A";#N/A,#N/A,TRUE,"Case B";#N/A,#N/A,TRUE,"Case A1";#N/A,#N/A,TRUE,"Net Margin";#N/A,#N/A,TRUE,"Description of Cases"}</definedName>
    <definedName name="xx" localSheetId="3" hidden="1">{"Basedata_Print",#N/A,TRUE,"Basedata";#N/A,#N/A,TRUE,"Case A";#N/A,#N/A,TRUE,"Case B";#N/A,#N/A,TRUE,"Case A1";#N/A,#N/A,TRUE,"Net Margin";#N/A,#N/A,TRUE,"Description of Cases"}</definedName>
    <definedName name="xx" hidden="1">{"Basedata_Print",#N/A,TRUE,"Basedata";#N/A,#N/A,TRUE,"Case A";#N/A,#N/A,TRUE,"Case B";#N/A,#N/A,TRUE,"Case A1";#N/A,#N/A,TRUE,"Net Margin";#N/A,#N/A,TRUE,"Description of Cases"}</definedName>
    <definedName name="Years">[7]Validation!$A$17:$A$48</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41" l="1"/>
  <c r="P15" i="41"/>
  <c r="P16" i="41"/>
  <c r="P17" i="41"/>
  <c r="P18" i="41"/>
  <c r="P19" i="41"/>
  <c r="P20" i="41"/>
  <c r="P21" i="41"/>
  <c r="P22" i="41"/>
  <c r="P13" i="41"/>
  <c r="O14" i="41"/>
  <c r="O15" i="41"/>
  <c r="O16" i="41"/>
  <c r="O17" i="41"/>
  <c r="O18" i="41"/>
  <c r="O19" i="41"/>
  <c r="O20" i="41"/>
  <c r="O21" i="41"/>
  <c r="O22" i="41"/>
  <c r="O13" i="41"/>
  <c r="N12" i="41"/>
  <c r="Q12" i="41" s="1"/>
  <c r="N13" i="41"/>
  <c r="N14" i="41"/>
  <c r="N15" i="41"/>
  <c r="N16" i="41"/>
  <c r="N17" i="41"/>
  <c r="N18" i="41"/>
  <c r="N19" i="41"/>
  <c r="N20" i="41"/>
  <c r="Q20" i="41" s="1"/>
  <c r="S20" i="41" s="1"/>
  <c r="N21" i="41"/>
  <c r="N22" i="41"/>
  <c r="N11" i="41"/>
  <c r="Q11" i="41" s="1"/>
  <c r="S11" i="41" s="1"/>
  <c r="P15" i="42"/>
  <c r="P16" i="42"/>
  <c r="P17" i="42"/>
  <c r="P18" i="42"/>
  <c r="P19" i="42"/>
  <c r="P20" i="42"/>
  <c r="P21" i="42"/>
  <c r="P22" i="42"/>
  <c r="P13" i="42"/>
  <c r="O15" i="42"/>
  <c r="O16" i="42"/>
  <c r="O17" i="42"/>
  <c r="O18" i="42"/>
  <c r="O19" i="42"/>
  <c r="O20" i="42"/>
  <c r="O21" i="42"/>
  <c r="O22" i="42"/>
  <c r="O14" i="42"/>
  <c r="M13" i="42"/>
  <c r="M14" i="42"/>
  <c r="M15" i="42"/>
  <c r="M16" i="42"/>
  <c r="M17" i="42"/>
  <c r="M18" i="42"/>
  <c r="M19" i="42"/>
  <c r="M20" i="42"/>
  <c r="M21" i="42"/>
  <c r="M22" i="42"/>
  <c r="M12" i="42"/>
  <c r="Q12" i="42" s="1"/>
  <c r="N12" i="42"/>
  <c r="N13" i="42"/>
  <c r="N14" i="42"/>
  <c r="N15" i="42"/>
  <c r="N16" i="42"/>
  <c r="N17" i="42"/>
  <c r="N18" i="42"/>
  <c r="N19" i="42"/>
  <c r="N20" i="42"/>
  <c r="N21" i="42"/>
  <c r="N22" i="42"/>
  <c r="N11" i="42"/>
  <c r="B2" i="42"/>
  <c r="K9" i="42"/>
  <c r="K10" i="42"/>
  <c r="K11" i="42"/>
  <c r="Q11" i="42"/>
  <c r="K12" i="42"/>
  <c r="K13" i="42"/>
  <c r="K14" i="42"/>
  <c r="P14" i="42"/>
  <c r="K15" i="42"/>
  <c r="K16" i="42"/>
  <c r="Q16" i="42"/>
  <c r="S16" i="42" s="1"/>
  <c r="K17" i="42"/>
  <c r="K18" i="42"/>
  <c r="K19" i="42"/>
  <c r="K20" i="42"/>
  <c r="K21" i="42"/>
  <c r="K22" i="42"/>
  <c r="B2" i="41"/>
  <c r="J9" i="41"/>
  <c r="J10" i="41"/>
  <c r="J11" i="41"/>
  <c r="J12" i="41"/>
  <c r="J13" i="41"/>
  <c r="J14" i="41"/>
  <c r="J15" i="41"/>
  <c r="M15" i="41"/>
  <c r="J16" i="41"/>
  <c r="M16" i="41"/>
  <c r="J17" i="41"/>
  <c r="M17" i="41"/>
  <c r="J18" i="41"/>
  <c r="M18" i="41"/>
  <c r="J19" i="41"/>
  <c r="M19" i="41"/>
  <c r="J20" i="41"/>
  <c r="M20" i="41"/>
  <c r="J21" i="41"/>
  <c r="M21" i="41"/>
  <c r="J22" i="41"/>
  <c r="M22" i="41"/>
  <c r="J44" i="40"/>
  <c r="Q22" i="41" l="1"/>
  <c r="S22" i="41" s="1"/>
  <c r="Q13" i="41"/>
  <c r="S13" i="41" s="1"/>
  <c r="Q14" i="41"/>
  <c r="S14" i="41" s="1"/>
  <c r="Q19" i="41"/>
  <c r="Q13" i="42"/>
  <c r="S13" i="42" s="1"/>
  <c r="Q21" i="42"/>
  <c r="S21" i="42" s="1"/>
  <c r="Q20" i="42"/>
  <c r="S20" i="42" s="1"/>
  <c r="Q17" i="41"/>
  <c r="S17" i="41" s="1"/>
  <c r="Q16" i="41"/>
  <c r="S16" i="41" s="1"/>
  <c r="Q17" i="42"/>
  <c r="S17" i="42" s="1"/>
  <c r="Q22" i="42"/>
  <c r="S22" i="42" s="1"/>
  <c r="Q15" i="42"/>
  <c r="S15" i="42" s="1"/>
  <c r="S19" i="41"/>
  <c r="Q15" i="41"/>
  <c r="Q21" i="41"/>
  <c r="S21" i="41" s="1"/>
  <c r="Q18" i="41"/>
  <c r="S18" i="41" s="1"/>
  <c r="Q14" i="42"/>
  <c r="S14" i="42" s="1"/>
  <c r="Q18" i="42"/>
  <c r="S18" i="42" s="1"/>
  <c r="Q19" i="42"/>
  <c r="S19" i="42" s="1"/>
  <c r="S11" i="42"/>
  <c r="S12" i="42"/>
  <c r="S12" i="41"/>
  <c r="S15" i="41"/>
  <c r="O45" i="40"/>
  <c r="O46" i="40"/>
  <c r="O47" i="40"/>
  <c r="O48" i="40"/>
  <c r="O49" i="40"/>
  <c r="O50" i="40"/>
  <c r="O51" i="40"/>
  <c r="O52" i="40"/>
  <c r="O53" i="40"/>
  <c r="O54" i="40"/>
  <c r="O55" i="40"/>
  <c r="O44" i="40"/>
  <c r="J45" i="40"/>
  <c r="J46" i="40"/>
  <c r="J47" i="40"/>
  <c r="J48" i="40"/>
  <c r="J49" i="40"/>
  <c r="J50" i="40"/>
  <c r="J51" i="40"/>
  <c r="J52" i="40"/>
  <c r="J53" i="40"/>
  <c r="J54" i="40"/>
  <c r="J55" i="40"/>
  <c r="T33" i="40" l="1"/>
  <c r="T34" i="40"/>
  <c r="T35" i="40"/>
  <c r="T36" i="40"/>
  <c r="T37" i="40"/>
  <c r="T38" i="40"/>
  <c r="T39" i="40"/>
  <c r="T40" i="40"/>
  <c r="T41" i="40"/>
  <c r="T42" i="40"/>
  <c r="T43" i="40"/>
  <c r="T32" i="40"/>
  <c r="O33" i="40"/>
  <c r="O34" i="40"/>
  <c r="O35" i="40"/>
  <c r="O36" i="40"/>
  <c r="O37" i="40"/>
  <c r="O38" i="40"/>
  <c r="O39" i="40"/>
  <c r="O40" i="40"/>
  <c r="O41" i="40"/>
  <c r="O42" i="40"/>
  <c r="O43" i="40"/>
  <c r="O32" i="40"/>
  <c r="J33" i="40"/>
  <c r="J34" i="40"/>
  <c r="J35" i="40"/>
  <c r="J36" i="40"/>
  <c r="J37" i="40"/>
  <c r="J38" i="40"/>
  <c r="J39" i="40"/>
  <c r="J40" i="40"/>
  <c r="J41" i="40"/>
  <c r="J42" i="40"/>
  <c r="J43" i="40"/>
  <c r="J32" i="40"/>
  <c r="F60" i="35"/>
  <c r="O23" i="39" l="1"/>
  <c r="N23" i="39"/>
  <c r="M23" i="39"/>
  <c r="L23" i="39"/>
  <c r="K23" i="39"/>
  <c r="J23" i="39"/>
  <c r="I23" i="39"/>
  <c r="H23" i="39"/>
  <c r="G23" i="39"/>
  <c r="F23" i="39"/>
  <c r="E23" i="39"/>
  <c r="D23" i="39"/>
  <c r="C23" i="39"/>
  <c r="B23" i="39"/>
  <c r="B14" i="2"/>
  <c r="B2" i="40" l="1"/>
  <c r="A2" i="39" l="1"/>
  <c r="Q60" i="35"/>
  <c r="O9" i="39" s="1"/>
  <c r="P60" i="35"/>
  <c r="N9" i="39" s="1"/>
  <c r="O60" i="35"/>
  <c r="M9" i="39" s="1"/>
  <c r="N60" i="35"/>
  <c r="L9" i="39" s="1"/>
  <c r="M60" i="35"/>
  <c r="K9" i="39" s="1"/>
  <c r="L60" i="35"/>
  <c r="J9" i="39" s="1"/>
  <c r="K60" i="35"/>
  <c r="I9" i="39" s="1"/>
  <c r="J60" i="35"/>
  <c r="H9" i="39" s="1"/>
  <c r="I60" i="35"/>
  <c r="G9" i="39" s="1"/>
  <c r="H60" i="35"/>
  <c r="F9" i="39" s="1"/>
  <c r="G60" i="35"/>
  <c r="E9" i="39" s="1"/>
  <c r="D9" i="39"/>
  <c r="E60" i="35"/>
  <c r="C9" i="39" s="1"/>
  <c r="D60" i="35"/>
  <c r="B9" i="39" s="1"/>
  <c r="N14" i="39" l="1"/>
  <c r="N11" i="39"/>
  <c r="N12" i="39"/>
  <c r="N13" i="39"/>
  <c r="N15" i="39"/>
  <c r="O15" i="39"/>
  <c r="O14" i="39"/>
  <c r="O11" i="39"/>
  <c r="O12" i="39"/>
  <c r="O13" i="39"/>
  <c r="E16" i="39"/>
  <c r="E24" i="39" s="1"/>
  <c r="J15" i="39"/>
  <c r="J12" i="39"/>
  <c r="J11" i="39"/>
  <c r="J14" i="39"/>
  <c r="J13" i="39"/>
  <c r="H11" i="39"/>
  <c r="H12" i="39"/>
  <c r="H13" i="39"/>
  <c r="H14" i="39"/>
  <c r="H15" i="39"/>
  <c r="K12" i="39"/>
  <c r="K13" i="39"/>
  <c r="K15" i="39"/>
  <c r="K11" i="39"/>
  <c r="K14" i="39"/>
  <c r="L14" i="39"/>
  <c r="L15" i="39"/>
  <c r="L12" i="39"/>
  <c r="L13" i="39"/>
  <c r="L11" i="39"/>
  <c r="I13" i="39"/>
  <c r="I11" i="39"/>
  <c r="I15" i="39"/>
  <c r="I12" i="39"/>
  <c r="I14" i="39"/>
  <c r="M11" i="39"/>
  <c r="M15" i="39"/>
  <c r="M13" i="39"/>
  <c r="M12" i="39"/>
  <c r="M14" i="39"/>
  <c r="C2" i="35"/>
  <c r="L16" i="39" l="1"/>
  <c r="L24" i="39" s="1"/>
  <c r="I16" i="39"/>
  <c r="I24" i="39" s="1"/>
  <c r="O16" i="39"/>
  <c r="O24" i="39" s="1"/>
  <c r="N16" i="39"/>
  <c r="N24" i="39" s="1"/>
  <c r="G16" i="39"/>
  <c r="G24" i="39" s="1"/>
  <c r="H16" i="39"/>
  <c r="H24" i="39" s="1"/>
  <c r="M16" i="39"/>
  <c r="M24" i="39" s="1"/>
  <c r="C16" i="39"/>
  <c r="C24" i="39" s="1"/>
  <c r="K16" i="39"/>
  <c r="K24" i="39" s="1"/>
  <c r="J16" i="39"/>
  <c r="J24" i="39" s="1"/>
  <c r="D16" i="39"/>
  <c r="D24" i="39" s="1"/>
  <c r="F16" i="39"/>
  <c r="F24" i="39" s="1"/>
  <c r="B16" i="39"/>
  <c r="B24" i="39" s="1"/>
</calcChain>
</file>

<file path=xl/sharedStrings.xml><?xml version="1.0" encoding="utf-8"?>
<sst xmlns="http://schemas.openxmlformats.org/spreadsheetml/2006/main" count="304" uniqueCount="160">
  <si>
    <t>Electricity Demand Forecast Forms</t>
  </si>
  <si>
    <t>California Energy Commission</t>
  </si>
  <si>
    <t>2023 Integrated Energy Policy Report</t>
  </si>
  <si>
    <t>Docket Number 23-IEPR-02</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</si>
  <si>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</si>
  <si>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</si>
  <si>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</si>
  <si>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</si>
  <si>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</si>
  <si>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</si>
  <si>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</si>
  <si>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</si>
  <si>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</si>
  <si>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</si>
  <si>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Robert.Kennedy@energy.ca.gov.</t>
  </si>
  <si>
    <t>Please Enter the Following Information:</t>
  </si>
  <si>
    <t>Community Choice Aggregator Name:</t>
  </si>
  <si>
    <t>San Jose Clean Energy</t>
  </si>
  <si>
    <t>Date Submitted:</t>
  </si>
  <si>
    <t>Contact Information:</t>
  </si>
  <si>
    <t>Taylor Knecht, Regulatory Specialist</t>
  </si>
  <si>
    <t>200 E. Santa Clara Street, San Jose, CA 95112</t>
  </si>
  <si>
    <t>408-534-2941</t>
  </si>
  <si>
    <t>taylor.knecht@sanjoseca.gov</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</si>
  <si>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</si>
  <si>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</si>
  <si>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</si>
  <si>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</si>
  <si>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</si>
  <si>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</si>
  <si>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</si>
  <si>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</si>
  <si>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</si>
  <si>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</si>
  <si>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</si>
  <si>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</si>
  <si>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</si>
  <si>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</si>
  <si>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</si>
  <si>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</si>
  <si>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</si>
  <si>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Incremental Load Modifier Impacts (Energy GWh) (Form 3)</t>
  </si>
  <si>
    <t>YEAR</t>
  </si>
  <si>
    <t>RESIDENTIAL</t>
  </si>
  <si>
    <t>COMMERCIAL</t>
  </si>
  <si>
    <t>INDUSTRIAL</t>
  </si>
  <si>
    <t>AGRICULTURAL</t>
  </si>
  <si>
    <t>STREET-
LIGHTING</t>
  </si>
  <si>
    <t>TRAFFIC-
LIGHTING</t>
  </si>
  <si>
    <t>TOTAL</t>
  </si>
  <si>
    <t>Light-Duty EV</t>
  </si>
  <si>
    <t>Data Centers</t>
  </si>
  <si>
    <t>Caltrain</t>
  </si>
  <si>
    <t>FORM 1.3</t>
  </si>
  <si>
    <t>(Report as MW)</t>
  </si>
  <si>
    <t>(Modify categories below to be consistent with sectors reported on Form 1.1)</t>
  </si>
  <si>
    <t>AGRICULTURE</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</si>
  <si>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</si>
  <si>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</si>
  <si>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</si>
  <si>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</si>
  <si>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</si>
  <si>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</si>
  <si>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</si>
  <si>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</si>
  <si>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</si>
  <si>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</si>
  <si>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</si>
  <si>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</si>
  <si>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</si>
  <si>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</si>
  <si>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</si>
  <si>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</si>
  <si>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</si>
  <si>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r>
      <t>Energy Efficiency</t>
    </r>
    <r>
      <rPr>
        <vertAlign val="superscript"/>
        <sz val="10"/>
        <color theme="1"/>
        <rFont val="Calibri"/>
        <family val="2"/>
        <scheme val="minor"/>
      </rPr>
      <t>2</t>
    </r>
  </si>
  <si>
    <r>
      <t>Sites</t>
    </r>
    <r>
      <rPr>
        <vertAlign val="superscript"/>
        <sz val="10"/>
        <rFont val="Arial"/>
        <family val="2"/>
      </rPr>
      <t>1</t>
    </r>
  </si>
  <si>
    <t>Energy Efficiency</t>
  </si>
  <si>
    <t>Sites</t>
  </si>
  <si>
    <t>Light-Duty Evs</t>
  </si>
  <si>
    <t>BEV</t>
  </si>
  <si>
    <t>Medium/Heavy Evs</t>
  </si>
  <si>
    <t>Caltrain Electrification</t>
  </si>
  <si>
    <t>Notes</t>
  </si>
  <si>
    <r>
      <rPr>
        <vertAlign val="superscript"/>
        <sz val="11"/>
        <color theme="1"/>
        <rFont val="Calibri"/>
        <family val="2"/>
        <scheme val="minor"/>
      </rPr>
      <t>1</t>
    </r>
    <r>
      <rPr>
        <sz val="11"/>
        <color theme="1"/>
        <rFont val="Calibri"/>
        <family val="2"/>
        <scheme val="minor"/>
      </rPr>
      <t xml:space="preserve"> Cumulative total units. Program calls for 250 or more residential projects each year, for example.</t>
    </r>
  </si>
  <si>
    <r>
      <rPr>
        <vertAlign val="superscript"/>
        <sz val="11"/>
        <color theme="1"/>
        <rFont val="Calibri"/>
        <family val="2"/>
        <scheme val="minor"/>
      </rPr>
      <t xml:space="preserve">2 </t>
    </r>
    <r>
      <rPr>
        <sz val="11"/>
        <color theme="1"/>
        <rFont val="Calibri"/>
        <family val="2"/>
        <scheme val="minor"/>
      </rPr>
      <t>SJCE has began administering CPUC Energy Efficiency programs in late 2022. The residential and commercial energy efficiency numbers are estimates of program savings through 2024; more detail is provided in Form 4. 2025 and onward are assumed savings from continued program administration</t>
    </r>
  </si>
  <si>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</si>
  <si>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</si>
  <si>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</si>
  <si>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</si>
  <si>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</si>
  <si>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</si>
  <si>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</si>
  <si>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</si>
  <si>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</si>
  <si>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</si>
  <si>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</si>
  <si>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</si>
  <si>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</si>
  <si>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</si>
  <si>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</si>
  <si>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</si>
  <si>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</si>
  <si>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</si>
  <si>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</si>
  <si>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</si>
  <si>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</si>
  <si>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</si>
  <si>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 (1)</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</si>
  <si>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</si>
  <si>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</si>
  <si>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</si>
  <si>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</si>
  <si>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</si>
  <si>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</si>
  <si>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</si>
  <si>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</si>
  <si>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</si>
  <si>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</si>
  <si>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 (2)</t>
  </si>
  <si>
    <t>Energy efficiency (3)</t>
  </si>
  <si>
    <t>Transportation or building electrification (4)</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</si>
  <si>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</si>
  <si>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</si>
  <si>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</si>
  <si>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</si>
  <si>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</si>
  <si>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</si>
  <si>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</si>
  <si>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 (5)</t>
  </si>
  <si>
    <t>RESERVE FUND CONTRIBUTIONS (6)</t>
  </si>
  <si>
    <t xml:space="preserve">TRANSFERS TO CITY GENERAL FUND, PAYMENTS IN LIEU OF TAXES, &amp; OTHER FEES  </t>
  </si>
  <si>
    <t>TOTAL REVENUE REQUIREMENTS</t>
  </si>
  <si>
    <t>Cash Balance</t>
  </si>
  <si>
    <t>(1) Costs shown for purchases by energy source. Costs include bilateral contracts and CAISO system costs. 2021 - 2023 include allocations of GHG-free attributes from PG&amp;E related to the PCIA. The other years do not, as such allocation remains uncertain.</t>
  </si>
  <si>
    <t>(2) SJCE launched the SJ Cares program in May 2021. CARE and FERA customers are automatically enrolled and in 2021 received SJCE's GreenSource product (currently 60% renewable energy) but paid the price of SJCE's GreenValue product (currently 40% energy).  Since then, CARE and FERA customers have received GreenSource at a 5-10% discount.</t>
  </si>
  <si>
    <t>(3) SJCE has applied to administer CPUC Energy Efficiency programs and expects to launch them in 2022. Since those programs will be entirely funded using CPUC funds, no expenditures are shown here.</t>
  </si>
  <si>
    <t>(4) Amounts in 2021-2023 include SJCE's contributions to the Peninsula-Silicon Valley Incentive Project (CALeVIP) for the installation of EV charging infrastructure.   Amounts in 2024 and in the future are for a EV Charging Hub Pilot and ongoing operations of the program teams.  Other programs will be implemented but have not been included.</t>
  </si>
  <si>
    <t>(5) Debt service Includes payments for financial services and interest earned for investments.  Excludes $60M loan disbursements in 2021.  Includes $40M and $20 principal repaid in 2023 &amp; 20245</t>
  </si>
  <si>
    <t>(6) SJCE intends to adjust its rates such that it can grow its operating reserve per our Financial Reserves policy to and keep rates affordable.</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</si>
  <si>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</si>
  <si>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</si>
  <si>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</si>
  <si>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</si>
  <si>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</si>
  <si>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</si>
  <si>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</si>
  <si>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</si>
  <si>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</si>
  <si>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</si>
  <si>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</si>
  <si>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</si>
  <si>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The “Revenue Requirements” listed for each customer class reflect total budgeted costs for all SJCE customers allocated to customer class by load share. That is, SJCE is using the percent load share by customer class as a proxy for calculating "Revenue Requirements" by customer class.  SJCE does not forecast "Revenue Requirements" by customer class.   SJCE determines total revenue requirements for all of our customers based on total costs, capital outlay, and contributions to reserves and our operating account fund for rate stabilization. San Jose City Council approves the budget and SJCE rates.  San Jose City Council has directed SJCE to set rates that provide a consistent bill comparison percentage against PG&amp;E Generation Rates approved by the CPUC.</t>
  </si>
  <si>
    <t>Form 3 Total + Form 1.1b Total (GWh)</t>
  </si>
  <si>
    <t>Total (Form 3) (GWh)</t>
  </si>
  <si>
    <t>Energy Effiiciency</t>
  </si>
  <si>
    <t>Form 3 Total + Form 1.3 Total (MW)</t>
  </si>
  <si>
    <t>Total (Form 3) (MW)</t>
  </si>
  <si>
    <t>Incremental Load Modifier Impacts (Peak Demand Impact MW) (Form 3)</t>
  </si>
  <si>
    <t>The above table demonstrates the totals in GWh of each load modifier in each year and the overall total in GWh for all load modifiers each year as illustrated in Form 3. Column S represents the total in Column Q (total GWh of load modifiers) and the total in Column J (total GWh of class or sectors).</t>
  </si>
  <si>
    <t>The above table demonstrates the total of peak demand impact (MW) for each load modifier in each year and the overall total of peak demand impact (MW) for each year as illustrated in Form 3. Column S represents the total in Column Q (total MW of peak demand impact of all load modifiers) and the total in Column K (total MW of class or sectors).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</si>
</sst>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43">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u/>
      <sz val="8"/>
      <color theme="10"/>
      <name val="Arial"/>
      <family val="2"/>
    </font>
    <font>
      <sz val="12"/>
      <color rgb="FFFF0000"/>
      <name val="Arial"/>
      <family val="2"/>
    </font>
    <font>
      <sz val="10"/>
      <color rgb="FFFF0000"/>
      <name val="Arial"/>
      <family val="2"/>
    </font>
    <font>
      <vertAlign val="superscript"/>
      <sz val="10"/>
      <name val="Arial"/>
      <family val="2"/>
    </font>
    <font>
      <vertAlign val="superscript"/>
      <sz val="10"/>
      <color theme="1"/>
      <name val="Calibri"/>
      <family val="2"/>
      <scheme val="minor"/>
    </font>
    <font>
      <b/>
      <u/>
      <sz val="12"/>
      <color theme="1"/>
      <name val="Calibri"/>
      <family val="2"/>
      <scheme val="minor"/>
    </font>
    <font>
      <vertAlign val="superscript"/>
      <sz val="11"/>
      <color theme="1"/>
      <name val="Calibri"/>
      <family val="2"/>
      <scheme val="minor"/>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5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5">
    <xf numFmtId="0" fontId="0" fillId="0" borderId="0"/>
    <xf numFmtId="168" fontId="12" fillId="2" borderId="1">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2" fontId="6" fillId="0" borderId="0" applyFont="0" applyFill="0" applyBorder="0" applyAlignment="0" applyProtection="0"/>
    <xf numFmtId="38" fontId="7" fillId="3" borderId="0" applyNumberFormat="0" applyBorder="0" applyAlignment="0" applyProtection="0"/>
    <xf numFmtId="0" fontId="16"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69" fontId="6" fillId="0" borderId="0">
      <protection locked="0"/>
    </xf>
    <xf numFmtId="169" fontId="6" fillId="0" borderId="0">
      <protection locked="0"/>
    </xf>
    <xf numFmtId="0" fontId="17" fillId="0" borderId="2" applyNumberFormat="0" applyFill="0" applyAlignment="0" applyProtection="0"/>
    <xf numFmtId="10" fontId="7" fillId="4" borderId="3" applyNumberFormat="0" applyBorder="0" applyAlignment="0" applyProtection="0"/>
    <xf numFmtId="37" fontId="18" fillId="0" borderId="0"/>
    <xf numFmtId="164" fontId="19" fillId="0" borderId="0"/>
    <xf numFmtId="0" fontId="6" fillId="0" borderId="0"/>
    <xf numFmtId="0" fontId="22" fillId="0" borderId="0"/>
    <xf numFmtId="0" fontId="4" fillId="0" borderId="0"/>
    <xf numFmtId="0" fontId="6" fillId="0" borderId="0"/>
    <xf numFmtId="10" fontId="6" fillId="0" borderId="0" applyFont="0" applyFill="0" applyBorder="0" applyAlignment="0" applyProtection="0"/>
    <xf numFmtId="0" fontId="6" fillId="0" borderId="4" applyNumberFormat="0" applyFont="0" applyBorder="0" applyAlignment="0" applyProtection="0"/>
    <xf numFmtId="37" fontId="7" fillId="5" borderId="0" applyNumberFormat="0" applyBorder="0" applyAlignment="0" applyProtection="0"/>
    <xf numFmtId="37" fontId="4" fillId="0" borderId="0"/>
    <xf numFmtId="3" fontId="20" fillId="0" borderId="2" applyProtection="0"/>
    <xf numFmtId="0" fontId="8" fillId="0" borderId="0"/>
    <xf numFmtId="0" fontId="3" fillId="0" borderId="0"/>
    <xf numFmtId="0" fontId="6" fillId="0" borderId="0"/>
    <xf numFmtId="0" fontId="6" fillId="0" borderId="0"/>
    <xf numFmtId="43" fontId="3" fillId="0" borderId="0" applyFont="0" applyFill="0" applyBorder="0" applyAlignment="0" applyProtection="0"/>
    <xf numFmtId="43" fontId="35" fillId="0" borderId="0" applyFont="0" applyFill="0" applyBorder="0" applyAlignment="0" applyProtection="0"/>
    <xf numFmtId="0" fontId="36" fillId="0" borderId="0" applyNumberFormat="0" applyFill="0" applyBorder="0" applyAlignment="0" applyProtection="0"/>
    <xf numFmtId="0" fontId="4" fillId="0" borderId="0"/>
  </cellStyleXfs>
  <cellXfs count="257">
    <xf numFmtId="0" fontId="0" fillId="0" borderId="0" xfId="0"/>
    <xf numFmtId="0" fontId="6" fillId="0" borderId="0" xfId="18"/>
    <xf numFmtId="0" fontId="13" fillId="9" borderId="9" xfId="18" applyFont="1" applyFill="1" applyBorder="1" applyAlignment="1">
      <alignment vertical="top" wrapText="1"/>
    </xf>
    <xf numFmtId="0" fontId="13" fillId="9" borderId="10" xfId="18" applyFont="1" applyFill="1" applyBorder="1" applyAlignment="1">
      <alignment horizontal="center" vertical="top" wrapText="1"/>
    </xf>
    <xf numFmtId="0" fontId="13" fillId="9" borderId="11" xfId="18" applyFont="1" applyFill="1" applyBorder="1" applyAlignment="1">
      <alignment horizontal="center" vertical="top" wrapText="1"/>
    </xf>
    <xf numFmtId="0" fontId="10" fillId="6" borderId="9" xfId="18" applyFont="1" applyFill="1" applyBorder="1" applyAlignment="1">
      <alignment horizontal="left" vertical="top" wrapText="1"/>
    </xf>
    <xf numFmtId="0" fontId="8" fillId="6" borderId="10" xfId="18" applyFont="1" applyFill="1" applyBorder="1" applyAlignment="1">
      <alignment vertical="top" wrapText="1"/>
    </xf>
    <xf numFmtId="0" fontId="8" fillId="6" borderId="11" xfId="18" applyFont="1" applyFill="1" applyBorder="1" applyAlignment="1">
      <alignment vertical="top" wrapText="1"/>
    </xf>
    <xf numFmtId="0" fontId="10" fillId="3" borderId="9" xfId="18" applyFont="1" applyFill="1" applyBorder="1" applyAlignment="1">
      <alignment horizontal="left" vertical="top" wrapText="1"/>
    </xf>
    <xf numFmtId="0" fontId="8" fillId="3" borderId="10" xfId="18" applyFont="1" applyFill="1" applyBorder="1" applyAlignment="1">
      <alignment vertical="top" wrapText="1"/>
    </xf>
    <xf numFmtId="0" fontId="8" fillId="3" borderId="11" xfId="18" applyFont="1" applyFill="1" applyBorder="1" applyAlignment="1">
      <alignment vertical="top" wrapText="1"/>
    </xf>
    <xf numFmtId="0" fontId="10" fillId="6" borderId="12" xfId="18" applyFont="1" applyFill="1" applyBorder="1" applyAlignment="1">
      <alignment horizontal="right" vertical="top" wrapText="1"/>
    </xf>
    <xf numFmtId="0" fontId="10" fillId="6" borderId="13" xfId="18" applyFont="1" applyFill="1" applyBorder="1" applyAlignment="1">
      <alignment horizontal="right" vertical="top" wrapText="1"/>
    </xf>
    <xf numFmtId="0" fontId="10" fillId="6" borderId="14" xfId="18" applyFont="1" applyFill="1" applyBorder="1" applyAlignment="1">
      <alignment horizontal="right" vertical="top" wrapText="1"/>
    </xf>
    <xf numFmtId="0" fontId="8" fillId="6" borderId="14" xfId="18" applyFont="1" applyFill="1" applyBorder="1" applyAlignment="1">
      <alignment vertical="top" wrapText="1"/>
    </xf>
    <xf numFmtId="0" fontId="10" fillId="6" borderId="15" xfId="18" applyFont="1" applyFill="1" applyBorder="1" applyAlignment="1">
      <alignment horizontal="right" vertical="top" wrapText="1"/>
    </xf>
    <xf numFmtId="0" fontId="8" fillId="6" borderId="15" xfId="18" applyFont="1" applyFill="1" applyBorder="1" applyAlignment="1">
      <alignment vertical="top" wrapText="1"/>
    </xf>
    <xf numFmtId="0" fontId="8" fillId="6" borderId="12" xfId="18" applyFont="1" applyFill="1" applyBorder="1" applyAlignment="1">
      <alignment vertical="top" wrapText="1"/>
    </xf>
    <xf numFmtId="0" fontId="8" fillId="6" borderId="13" xfId="18" applyFont="1" applyFill="1" applyBorder="1" applyAlignment="1">
      <alignment vertical="top" wrapText="1"/>
    </xf>
    <xf numFmtId="0" fontId="8" fillId="6" borderId="16" xfId="18" applyFont="1" applyFill="1" applyBorder="1" applyAlignment="1">
      <alignment vertical="top" wrapText="1"/>
    </xf>
    <xf numFmtId="0" fontId="8" fillId="6" borderId="17" xfId="18" applyFont="1" applyFill="1" applyBorder="1" applyAlignment="1">
      <alignment vertical="top" wrapText="1"/>
    </xf>
    <xf numFmtId="0" fontId="10" fillId="8" borderId="15" xfId="18" applyFont="1" applyFill="1" applyBorder="1" applyAlignment="1">
      <alignment horizontal="right" vertical="top" wrapText="1"/>
    </xf>
    <xf numFmtId="0" fontId="8" fillId="8" borderId="13" xfId="18" applyFont="1" applyFill="1" applyBorder="1" applyAlignment="1">
      <alignment vertical="top" wrapText="1"/>
    </xf>
    <xf numFmtId="0" fontId="8" fillId="0" borderId="12" xfId="18" applyFont="1" applyBorder="1" applyAlignment="1">
      <alignment vertical="top" wrapText="1"/>
    </xf>
    <xf numFmtId="0" fontId="8" fillId="0" borderId="13" xfId="18" applyFont="1" applyBorder="1" applyAlignment="1">
      <alignment vertical="top" wrapText="1"/>
    </xf>
    <xf numFmtId="0" fontId="10" fillId="0" borderId="18" xfId="18" applyFont="1" applyBorder="1" applyAlignment="1">
      <alignment horizontal="left" vertical="top" wrapText="1"/>
    </xf>
    <xf numFmtId="0" fontId="8" fillId="0" borderId="19" xfId="18" applyFont="1" applyBorder="1" applyAlignment="1">
      <alignment vertical="top" wrapText="1"/>
    </xf>
    <xf numFmtId="0" fontId="8" fillId="0" borderId="17" xfId="18" applyFont="1" applyBorder="1" applyAlignment="1">
      <alignment vertical="top" wrapText="1"/>
    </xf>
    <xf numFmtId="0" fontId="10" fillId="0" borderId="14" xfId="18" applyFont="1" applyBorder="1" applyAlignment="1">
      <alignment horizontal="right" vertical="top" wrapText="1"/>
    </xf>
    <xf numFmtId="0" fontId="8" fillId="0" borderId="20" xfId="18" applyFont="1" applyBorder="1" applyAlignment="1">
      <alignment vertical="top" wrapText="1"/>
    </xf>
    <xf numFmtId="0" fontId="8" fillId="0" borderId="14" xfId="18" applyFont="1" applyBorder="1" applyAlignment="1">
      <alignment vertical="top" wrapText="1"/>
    </xf>
    <xf numFmtId="0" fontId="10" fillId="0" borderId="16" xfId="18" applyFont="1" applyBorder="1" applyAlignment="1">
      <alignment horizontal="right" vertical="top" wrapText="1"/>
    </xf>
    <xf numFmtId="0" fontId="10" fillId="0" borderId="15" xfId="18" applyFont="1" applyBorder="1" applyAlignment="1">
      <alignment horizontal="right" vertical="top" wrapText="1"/>
    </xf>
    <xf numFmtId="0" fontId="8" fillId="0" borderId="16" xfId="18" applyFont="1" applyBorder="1" applyAlignment="1">
      <alignment vertical="top" wrapText="1"/>
    </xf>
    <xf numFmtId="0" fontId="8" fillId="0" borderId="15" xfId="18" applyFont="1" applyBorder="1" applyAlignment="1">
      <alignment vertical="top" wrapText="1"/>
    </xf>
    <xf numFmtId="0" fontId="8" fillId="0" borderId="8" xfId="18" applyFont="1" applyBorder="1" applyAlignment="1">
      <alignment vertical="top" wrapText="1"/>
    </xf>
    <xf numFmtId="0" fontId="10" fillId="8" borderId="6" xfId="18" applyFont="1" applyFill="1" applyBorder="1" applyAlignment="1">
      <alignment horizontal="right" vertical="top" wrapText="1"/>
    </xf>
    <xf numFmtId="0" fontId="11" fillId="0" borderId="0" xfId="18" applyFont="1" applyAlignment="1">
      <alignment horizontal="center" vertical="top" wrapText="1"/>
    </xf>
    <xf numFmtId="15" fontId="0" fillId="0" borderId="0" xfId="0" applyNumberFormat="1" applyAlignment="1">
      <alignment horizontal="center"/>
    </xf>
    <xf numFmtId="6" fontId="6"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4" fillId="0" borderId="36" xfId="18" applyFont="1" applyBorder="1" applyAlignment="1">
      <alignment horizontal="center"/>
    </xf>
    <xf numFmtId="0" fontId="4" fillId="0" borderId="36" xfId="0" applyFont="1" applyBorder="1"/>
    <xf numFmtId="0" fontId="8" fillId="0" borderId="6" xfId="18" applyFont="1" applyBorder="1" applyAlignment="1">
      <alignment vertical="top" wrapText="1"/>
    </xf>
    <xf numFmtId="0" fontId="8" fillId="0" borderId="34" xfId="18" applyFont="1" applyBorder="1" applyAlignment="1">
      <alignment vertical="top" wrapText="1"/>
    </xf>
    <xf numFmtId="0" fontId="8" fillId="0" borderId="31" xfId="18" applyFont="1" applyBorder="1" applyAlignment="1">
      <alignment vertical="top" wrapText="1"/>
    </xf>
    <xf numFmtId="0" fontId="26" fillId="0" borderId="30" xfId="0" applyFont="1" applyBorder="1"/>
    <xf numFmtId="0" fontId="11" fillId="0" borderId="21" xfId="0" applyFont="1" applyBorder="1"/>
    <xf numFmtId="0" fontId="10" fillId="3" borderId="23" xfId="18" applyFont="1" applyFill="1" applyBorder="1" applyAlignment="1">
      <alignment horizontal="left" vertical="top" wrapText="1"/>
    </xf>
    <xf numFmtId="0" fontId="10" fillId="0" borderId="32" xfId="18" applyFont="1" applyBorder="1" applyAlignment="1">
      <alignment horizontal="right" vertical="top" wrapText="1"/>
    </xf>
    <xf numFmtId="0" fontId="10" fillId="0" borderId="28" xfId="18" applyFont="1" applyBorder="1" applyAlignment="1">
      <alignment horizontal="right" vertical="top" wrapText="1"/>
    </xf>
    <xf numFmtId="0" fontId="13" fillId="9" borderId="35" xfId="18" applyFont="1" applyFill="1" applyBorder="1" applyAlignment="1">
      <alignment vertical="top" wrapText="1"/>
    </xf>
    <xf numFmtId="0" fontId="10" fillId="0" borderId="27" xfId="18" applyFont="1" applyBorder="1" applyAlignment="1">
      <alignment horizontal="left" vertical="top" wrapText="1"/>
    </xf>
    <xf numFmtId="0" fontId="10" fillId="0" borderId="28" xfId="18" applyFont="1" applyBorder="1" applyAlignment="1">
      <alignment horizontal="left" vertical="top" wrapText="1"/>
    </xf>
    <xf numFmtId="0" fontId="10" fillId="0" borderId="29" xfId="18" applyFont="1" applyBorder="1" applyAlignment="1">
      <alignment horizontal="left" vertical="top" wrapText="1"/>
    </xf>
    <xf numFmtId="0" fontId="13" fillId="9" borderId="23" xfId="18" applyFont="1" applyFill="1" applyBorder="1" applyAlignment="1">
      <alignment vertical="top" wrapText="1"/>
    </xf>
    <xf numFmtId="0" fontId="13" fillId="9" borderId="23" xfId="18" applyFont="1" applyFill="1" applyBorder="1"/>
    <xf numFmtId="0" fontId="5" fillId="10" borderId="38" xfId="18" applyFont="1" applyFill="1" applyBorder="1" applyAlignment="1">
      <alignment horizontal="right" vertical="top" wrapText="1"/>
    </xf>
    <xf numFmtId="0" fontId="14" fillId="3" borderId="35" xfId="18" applyFont="1" applyFill="1" applyBorder="1" applyAlignment="1">
      <alignment vertical="top" shrinkToFit="1"/>
    </xf>
    <xf numFmtId="0" fontId="10" fillId="0" borderId="8" xfId="18" applyFont="1" applyBorder="1" applyAlignment="1">
      <alignment horizontal="center" vertical="center" wrapText="1"/>
    </xf>
    <xf numFmtId="0" fontId="8" fillId="8" borderId="11" xfId="18" applyFont="1" applyFill="1" applyBorder="1" applyAlignment="1">
      <alignment vertical="top" wrapText="1"/>
    </xf>
    <xf numFmtId="0" fontId="8" fillId="8" borderId="8" xfId="18" applyFont="1" applyFill="1" applyBorder="1" applyAlignment="1">
      <alignment vertical="top" wrapText="1"/>
    </xf>
    <xf numFmtId="6" fontId="5" fillId="0" borderId="6" xfId="21" applyNumberFormat="1" applyFont="1" applyBorder="1"/>
    <xf numFmtId="0" fontId="5" fillId="0" borderId="6" xfId="0" applyFont="1" applyBorder="1"/>
    <xf numFmtId="0" fontId="23" fillId="0" borderId="0" xfId="20" applyFont="1"/>
    <xf numFmtId="0" fontId="4" fillId="0" borderId="0" xfId="20"/>
    <xf numFmtId="0" fontId="10" fillId="13" borderId="6" xfId="20" applyFont="1" applyFill="1" applyBorder="1" applyAlignment="1">
      <alignment horizontal="left" vertical="top" wrapText="1"/>
    </xf>
    <xf numFmtId="0" fontId="8" fillId="13" borderId="6" xfId="20" applyFont="1" applyFill="1" applyBorder="1" applyAlignment="1">
      <alignment horizontal="right" vertical="top" wrapText="1"/>
    </xf>
    <xf numFmtId="167" fontId="10" fillId="13" borderId="7" xfId="20" applyNumberFormat="1" applyFont="1" applyFill="1" applyBorder="1" applyAlignment="1">
      <alignment horizontal="left" vertical="top" wrapText="1" indent="3"/>
    </xf>
    <xf numFmtId="0" fontId="25" fillId="0" borderId="0" xfId="20" applyFont="1"/>
    <xf numFmtId="0" fontId="11" fillId="0" borderId="0" xfId="20" applyFont="1"/>
    <xf numFmtId="0" fontId="10" fillId="0" borderId="17" xfId="18" applyFont="1" applyBorder="1" applyAlignment="1">
      <alignment horizontal="right" vertical="top" wrapText="1"/>
    </xf>
    <xf numFmtId="0" fontId="10" fillId="0" borderId="23" xfId="18" applyFont="1" applyBorder="1" applyAlignment="1">
      <alignment horizontal="left" vertical="top" wrapText="1"/>
    </xf>
    <xf numFmtId="0" fontId="10" fillId="0" borderId="35" xfId="18" applyFont="1" applyBorder="1" applyAlignment="1">
      <alignment horizontal="left" vertical="top" wrapText="1"/>
    </xf>
    <xf numFmtId="0" fontId="10" fillId="0" borderId="37" xfId="18" applyFont="1" applyBorder="1" applyAlignment="1">
      <alignment horizontal="right" vertical="top" wrapText="1"/>
    </xf>
    <xf numFmtId="0" fontId="13" fillId="0" borderId="8" xfId="18" applyFont="1" applyBorder="1" applyAlignment="1">
      <alignment horizontal="center" vertical="top" wrapText="1"/>
    </xf>
    <xf numFmtId="0" fontId="6" fillId="10" borderId="0" xfId="18" applyFill="1" applyAlignment="1">
      <alignment vertical="top" wrapText="1"/>
    </xf>
    <xf numFmtId="0" fontId="6" fillId="10" borderId="7" xfId="18" applyFill="1" applyBorder="1" applyAlignment="1">
      <alignment vertical="top" wrapText="1"/>
    </xf>
    <xf numFmtId="0" fontId="14" fillId="0" borderId="6" xfId="18" applyFont="1" applyBorder="1" applyAlignment="1">
      <alignment horizontal="center" vertical="top" wrapText="1"/>
    </xf>
    <xf numFmtId="0" fontId="14" fillId="0" borderId="0" xfId="18" applyFont="1" applyAlignment="1">
      <alignment horizontal="center" vertical="top" wrapText="1"/>
    </xf>
    <xf numFmtId="6" fontId="14" fillId="0" borderId="6" xfId="18" applyNumberFormat="1" applyFont="1" applyBorder="1" applyAlignment="1">
      <alignment vertical="top"/>
    </xf>
    <xf numFmtId="0" fontId="10" fillId="0" borderId="24" xfId="18" applyFont="1" applyBorder="1" applyAlignment="1">
      <alignment vertical="top" wrapText="1"/>
    </xf>
    <xf numFmtId="0" fontId="30" fillId="0" borderId="25" xfId="18" applyFont="1" applyBorder="1"/>
    <xf numFmtId="0" fontId="10" fillId="0" borderId="18" xfId="18" applyFont="1" applyBorder="1" applyAlignment="1">
      <alignment horizontal="center" vertical="center" wrapText="1"/>
    </xf>
    <xf numFmtId="0" fontId="31" fillId="3" borderId="25" xfId="18" applyFont="1" applyFill="1" applyBorder="1" applyAlignment="1">
      <alignment vertical="top" wrapText="1"/>
    </xf>
    <xf numFmtId="0" fontId="8" fillId="3" borderId="21" xfId="18" applyFont="1" applyFill="1" applyBorder="1" applyAlignment="1">
      <alignment vertical="top" wrapText="1"/>
    </xf>
    <xf numFmtId="0" fontId="8" fillId="3" borderId="22" xfId="18" applyFont="1" applyFill="1" applyBorder="1" applyAlignment="1">
      <alignment vertical="top" wrapText="1"/>
    </xf>
    <xf numFmtId="0" fontId="31" fillId="0" borderId="25" xfId="18" applyFont="1" applyBorder="1" applyAlignment="1">
      <alignment vertical="top" shrinkToFit="1"/>
    </xf>
    <xf numFmtId="0" fontId="31" fillId="3" borderId="9" xfId="18" applyFont="1" applyFill="1" applyBorder="1" applyAlignment="1">
      <alignment vertical="top" wrapText="1"/>
    </xf>
    <xf numFmtId="0" fontId="31" fillId="0" borderId="12" xfId="18" applyFont="1" applyBorder="1" applyAlignment="1">
      <alignment horizontal="right" vertical="top" wrapText="1"/>
    </xf>
    <xf numFmtId="0" fontId="31" fillId="0" borderId="16" xfId="18" applyFont="1" applyBorder="1" applyAlignment="1">
      <alignment horizontal="right" vertical="top" wrapText="1"/>
    </xf>
    <xf numFmtId="0" fontId="31" fillId="0" borderId="15" xfId="18" applyFont="1" applyBorder="1" applyAlignment="1">
      <alignment horizontal="right" vertical="top" wrapText="1"/>
    </xf>
    <xf numFmtId="0" fontId="5" fillId="0" borderId="41" xfId="18" applyFont="1" applyBorder="1" applyAlignment="1">
      <alignment horizontal="right" vertical="top" wrapText="1"/>
    </xf>
    <xf numFmtId="0" fontId="31" fillId="3" borderId="8" xfId="18" applyFont="1" applyFill="1" applyBorder="1" applyAlignment="1">
      <alignment vertical="top" wrapText="1"/>
    </xf>
    <xf numFmtId="0" fontId="5" fillId="0" borderId="0" xfId="18" applyFont="1"/>
    <xf numFmtId="0" fontId="4" fillId="13" borderId="7" xfId="20" applyFill="1" applyBorder="1"/>
    <xf numFmtId="0" fontId="3" fillId="13" borderId="0" xfId="28" applyFill="1"/>
    <xf numFmtId="0" fontId="5" fillId="13" borderId="0" xfId="27" applyFont="1" applyFill="1" applyAlignment="1">
      <alignment horizontal="center"/>
    </xf>
    <xf numFmtId="0" fontId="4" fillId="13" borderId="0" xfId="29" applyFont="1" applyFill="1" applyAlignment="1">
      <alignment horizontal="center"/>
    </xf>
    <xf numFmtId="0" fontId="3" fillId="13" borderId="0" xfId="28" applyFill="1" applyAlignment="1">
      <alignment horizontal="right"/>
    </xf>
    <xf numFmtId="0" fontId="3" fillId="13" borderId="48" xfId="28" applyFill="1" applyBorder="1"/>
    <xf numFmtId="0" fontId="32" fillId="13" borderId="3" xfId="28" applyFont="1" applyFill="1" applyBorder="1" applyAlignment="1">
      <alignment horizontal="center" vertical="top" wrapText="1"/>
    </xf>
    <xf numFmtId="0" fontId="32" fillId="13" borderId="49" xfId="28" applyFont="1" applyFill="1" applyBorder="1" applyAlignment="1">
      <alignment horizontal="center" vertical="top" wrapText="1"/>
    </xf>
    <xf numFmtId="0" fontId="5" fillId="13" borderId="3" xfId="30" applyFont="1" applyFill="1" applyBorder="1" applyAlignment="1" applyProtection="1">
      <alignment horizontal="center" wrapText="1"/>
      <protection locked="0"/>
    </xf>
    <xf numFmtId="0" fontId="5" fillId="13" borderId="5" xfId="30" applyFont="1" applyFill="1" applyBorder="1" applyAlignment="1" applyProtection="1">
      <alignment horizontal="center" wrapText="1"/>
      <protection locked="0"/>
    </xf>
    <xf numFmtId="0" fontId="33" fillId="13" borderId="5" xfId="18" applyFont="1" applyFill="1" applyBorder="1" applyAlignment="1" applyProtection="1">
      <alignment horizontal="center" vertical="top" wrapText="1"/>
      <protection locked="0"/>
    </xf>
    <xf numFmtId="0" fontId="33" fillId="13" borderId="3" xfId="18" applyFont="1" applyFill="1" applyBorder="1" applyAlignment="1" applyProtection="1">
      <alignment horizontal="center" vertical="top" wrapText="1"/>
      <protection locked="0"/>
    </xf>
    <xf numFmtId="0" fontId="34" fillId="13" borderId="3" xfId="28" applyFont="1" applyFill="1" applyBorder="1" applyAlignment="1">
      <alignment horizontal="right"/>
    </xf>
    <xf numFmtId="0" fontId="6" fillId="13" borderId="51" xfId="18" applyFill="1" applyBorder="1" applyAlignment="1" applyProtection="1">
      <alignment vertical="top" wrapText="1"/>
      <protection locked="0"/>
    </xf>
    <xf numFmtId="170" fontId="3" fillId="13" borderId="3" xfId="28" applyNumberFormat="1" applyFill="1" applyBorder="1"/>
    <xf numFmtId="43" fontId="3" fillId="13" borderId="3" xfId="28" applyNumberFormat="1" applyFill="1" applyBorder="1"/>
    <xf numFmtId="0" fontId="6" fillId="13" borderId="3" xfId="18" applyFill="1" applyBorder="1" applyAlignment="1" applyProtection="1">
      <alignment vertical="top" wrapText="1"/>
      <protection locked="0"/>
    </xf>
    <xf numFmtId="0" fontId="34" fillId="13" borderId="3" xfId="28" applyFont="1" applyFill="1" applyBorder="1" applyAlignment="1">
      <alignment horizontal="right" wrapText="1"/>
    </xf>
    <xf numFmtId="0" fontId="6" fillId="0" borderId="6" xfId="0" applyFont="1" applyBorder="1"/>
    <xf numFmtId="0" fontId="6" fillId="0" borderId="25" xfId="0" applyFont="1" applyBorder="1"/>
    <xf numFmtId="0" fontId="6" fillId="0" borderId="0" xfId="0" applyFont="1"/>
    <xf numFmtId="0" fontId="5" fillId="0" borderId="8" xfId="18" applyFont="1" applyBorder="1"/>
    <xf numFmtId="0" fontId="10" fillId="0" borderId="30" xfId="18" applyFont="1" applyBorder="1" applyAlignment="1">
      <alignment horizontal="left" vertical="top" shrinkToFit="1"/>
    </xf>
    <xf numFmtId="171" fontId="8" fillId="0" borderId="26" xfId="32" applyNumberFormat="1" applyFont="1" applyBorder="1" applyAlignment="1">
      <alignment vertical="top" wrapText="1"/>
    </xf>
    <xf numFmtId="171" fontId="8" fillId="3" borderId="0" xfId="32" applyNumberFormat="1" applyFont="1" applyFill="1" applyAlignment="1">
      <alignment vertical="top" wrapText="1"/>
    </xf>
    <xf numFmtId="171" fontId="8" fillId="3" borderId="7" xfId="32" applyNumberFormat="1" applyFont="1" applyFill="1" applyBorder="1" applyAlignment="1">
      <alignment vertical="top" wrapText="1"/>
    </xf>
    <xf numFmtId="171" fontId="8" fillId="0" borderId="40" xfId="32" applyNumberFormat="1" applyFont="1" applyBorder="1" applyAlignment="1">
      <alignment vertical="top" wrapText="1"/>
    </xf>
    <xf numFmtId="171" fontId="8" fillId="0" borderId="27" xfId="32" applyNumberFormat="1" applyFont="1" applyBorder="1" applyAlignment="1">
      <alignment vertical="top" wrapText="1"/>
    </xf>
    <xf numFmtId="171" fontId="8" fillId="0" borderId="3" xfId="32" applyNumberFormat="1" applyFont="1" applyBorder="1" applyAlignment="1">
      <alignment vertical="top" wrapText="1"/>
    </xf>
    <xf numFmtId="171" fontId="8" fillId="0" borderId="28" xfId="32" applyNumberFormat="1" applyFont="1" applyBorder="1" applyAlignment="1">
      <alignment vertical="top" wrapText="1"/>
    </xf>
    <xf numFmtId="171" fontId="8" fillId="0" borderId="39" xfId="32" applyNumberFormat="1" applyFont="1" applyBorder="1" applyAlignment="1">
      <alignment vertical="top" wrapText="1"/>
    </xf>
    <xf numFmtId="171" fontId="8" fillId="0" borderId="29" xfId="32" applyNumberFormat="1" applyFont="1" applyBorder="1" applyAlignment="1">
      <alignment vertical="top" wrapText="1"/>
    </xf>
    <xf numFmtId="171" fontId="5" fillId="0" borderId="41" xfId="32" applyNumberFormat="1" applyFont="1" applyBorder="1" applyAlignment="1">
      <alignment vertical="top" wrapText="1"/>
    </xf>
    <xf numFmtId="171" fontId="8" fillId="3" borderId="10" xfId="32" applyNumberFormat="1" applyFont="1" applyFill="1" applyBorder="1" applyAlignment="1">
      <alignment vertical="top" wrapText="1"/>
    </xf>
    <xf numFmtId="171" fontId="8" fillId="3" borderId="11" xfId="32" applyNumberFormat="1" applyFont="1" applyFill="1" applyBorder="1" applyAlignment="1">
      <alignment vertical="top" wrapText="1"/>
    </xf>
    <xf numFmtId="171" fontId="8" fillId="0" borderId="42" xfId="32" applyNumberFormat="1" applyFont="1" applyBorder="1" applyAlignment="1">
      <alignment vertical="top" wrapText="1"/>
    </xf>
    <xf numFmtId="171" fontId="8" fillId="0" borderId="43" xfId="32" applyNumberFormat="1" applyFont="1" applyBorder="1" applyAlignment="1">
      <alignment vertical="top" wrapText="1"/>
    </xf>
    <xf numFmtId="171" fontId="8" fillId="0" borderId="5" xfId="32" applyNumberFormat="1" applyFont="1" applyBorder="1" applyAlignment="1">
      <alignment vertical="top" wrapText="1"/>
    </xf>
    <xf numFmtId="171" fontId="8" fillId="0" borderId="44" xfId="32" applyNumberFormat="1" applyFont="1" applyBorder="1" applyAlignment="1">
      <alignment vertical="top" wrapText="1"/>
    </xf>
    <xf numFmtId="171" fontId="8" fillId="0" borderId="45" xfId="32" applyNumberFormat="1" applyFont="1" applyBorder="1" applyAlignment="1">
      <alignment vertical="top" wrapText="1"/>
    </xf>
    <xf numFmtId="171" fontId="8" fillId="0" borderId="46" xfId="32" applyNumberFormat="1" applyFont="1" applyBorder="1" applyAlignment="1">
      <alignment vertical="top" wrapText="1"/>
    </xf>
    <xf numFmtId="171" fontId="10" fillId="0" borderId="47" xfId="32" applyNumberFormat="1" applyFont="1" applyBorder="1" applyAlignment="1">
      <alignment vertical="top" wrapText="1"/>
    </xf>
    <xf numFmtId="171" fontId="8" fillId="0" borderId="8" xfId="32" applyNumberFormat="1" applyFont="1" applyBorder="1" applyAlignment="1">
      <alignment vertical="top" wrapText="1"/>
    </xf>
    <xf numFmtId="171" fontId="14" fillId="0" borderId="8" xfId="32" applyNumberFormat="1" applyFont="1" applyBorder="1" applyAlignment="1">
      <alignment horizontal="right" vertical="center" wrapText="1"/>
    </xf>
    <xf numFmtId="171" fontId="8" fillId="0" borderId="12" xfId="32" applyNumberFormat="1" applyFont="1" applyBorder="1" applyAlignment="1">
      <alignment vertical="top" wrapText="1"/>
    </xf>
    <xf numFmtId="171" fontId="8" fillId="0" borderId="20" xfId="32" applyNumberFormat="1" applyFont="1" applyBorder="1" applyAlignment="1">
      <alignment vertical="top" wrapText="1"/>
    </xf>
    <xf numFmtId="171" fontId="8" fillId="0" borderId="19" xfId="32" applyNumberFormat="1" applyFont="1" applyBorder="1" applyAlignment="1">
      <alignment vertical="top" wrapText="1"/>
    </xf>
    <xf numFmtId="171" fontId="10" fillId="0" borderId="8" xfId="32" applyNumberFormat="1" applyFont="1" applyBorder="1" applyAlignment="1">
      <alignment horizontal="center" vertical="top" wrapText="1"/>
    </xf>
    <xf numFmtId="171" fontId="8" fillId="0" borderId="6" xfId="32" applyNumberFormat="1" applyFont="1" applyBorder="1" applyAlignment="1">
      <alignment vertical="top" wrapText="1"/>
    </xf>
    <xf numFmtId="171" fontId="8" fillId="0" borderId="17" xfId="32" applyNumberFormat="1" applyFont="1" applyBorder="1" applyAlignment="1">
      <alignment vertical="top" wrapText="1"/>
    </xf>
    <xf numFmtId="15" fontId="36" fillId="0" borderId="24" xfId="33" applyNumberFormat="1" applyFill="1" applyBorder="1" applyAlignment="1">
      <alignment horizontal="center"/>
    </xf>
    <xf numFmtId="171" fontId="37" fillId="0" borderId="31" xfId="32" applyNumberFormat="1" applyFont="1" applyBorder="1" applyAlignment="1">
      <alignment vertical="top" wrapText="1"/>
    </xf>
    <xf numFmtId="0" fontId="38" fillId="0" borderId="0" xfId="18" applyFont="1"/>
    <xf numFmtId="0" fontId="6" fillId="13" borderId="49" xfId="18" applyFill="1" applyBorder="1" applyAlignment="1" applyProtection="1">
      <alignment vertical="top" wrapText="1"/>
      <protection locked="0"/>
    </xf>
    <xf numFmtId="1" fontId="3" fillId="13" borderId="3" xfId="28" applyNumberFormat="1" applyFill="1" applyBorder="1"/>
    <xf numFmtId="1" fontId="3" fillId="14" borderId="3" xfId="28" applyNumberFormat="1" applyFill="1" applyBorder="1"/>
    <xf numFmtId="43" fontId="3" fillId="14" borderId="3" xfId="28" applyNumberFormat="1" applyFill="1" applyBorder="1"/>
    <xf numFmtId="0" fontId="41" fillId="13" borderId="52" xfId="28" applyFont="1" applyFill="1" applyBorder="1" applyAlignment="1">
      <alignment horizontal="left" wrapText="1"/>
    </xf>
    <xf numFmtId="0" fontId="34" fillId="13" borderId="52" xfId="28" applyFont="1" applyFill="1" applyBorder="1" applyAlignment="1">
      <alignment horizontal="right"/>
    </xf>
    <xf numFmtId="0" fontId="6" fillId="13" borderId="52" xfId="18" applyFill="1" applyBorder="1" applyAlignment="1" applyProtection="1">
      <alignment vertical="top" wrapText="1"/>
      <protection locked="0"/>
    </xf>
    <xf numFmtId="1" fontId="3" fillId="0" borderId="3" xfId="28" applyNumberFormat="1" applyBorder="1"/>
    <xf numFmtId="171" fontId="6" fillId="0" borderId="0" xfId="18" applyNumberFormat="1"/>
    <xf numFmtId="0" fontId="8" fillId="13" borderId="6" xfId="20" applyFont="1" applyFill="1" applyBorder="1" applyAlignment="1">
      <alignment vertical="top" wrapText="1"/>
    </xf>
    <xf numFmtId="0" fontId="14" fillId="13" borderId="6" xfId="20" applyFont="1" applyFill="1" applyBorder="1" applyAlignment="1">
      <alignment horizontal="center" vertical="top"/>
    </xf>
    <xf numFmtId="0" fontId="10" fillId="13" borderId="6" xfId="20" applyFont="1" applyFill="1" applyBorder="1" applyAlignment="1">
      <alignment vertical="top" wrapText="1"/>
    </xf>
    <xf numFmtId="0" fontId="8" fillId="13" borderId="6" xfId="20" applyFont="1" applyFill="1" applyBorder="1" applyAlignment="1">
      <alignment horizontal="left" vertical="top" wrapText="1"/>
    </xf>
    <xf numFmtId="0" fontId="8" fillId="13" borderId="7" xfId="20" applyFont="1" applyFill="1" applyBorder="1" applyAlignment="1">
      <alignment horizontal="left" vertical="top" wrapText="1"/>
    </xf>
    <xf numFmtId="6" fontId="28" fillId="0" borderId="0" xfId="18" applyNumberFormat="1" applyFont="1" applyAlignment="1">
      <alignment horizontal="center"/>
    </xf>
    <xf numFmtId="0" fontId="28" fillId="0" borderId="0" xfId="18" applyFont="1" applyAlignment="1">
      <alignment horizontal="center"/>
    </xf>
    <xf numFmtId="0" fontId="5" fillId="0" borderId="0" xfId="18" applyFont="1" applyAlignment="1">
      <alignment horizontal="center"/>
    </xf>
    <xf numFmtId="171" fontId="2" fillId="13" borderId="3" xfId="31" applyNumberFormat="1" applyFont="1" applyFill="1" applyBorder="1"/>
    <xf numFmtId="43" fontId="2" fillId="13" borderId="3" xfId="31" applyFont="1" applyFill="1" applyBorder="1"/>
    <xf numFmtId="1" fontId="2" fillId="13" borderId="3" xfId="28" applyNumberFormat="1" applyFont="1" applyFill="1" applyBorder="1"/>
    <xf numFmtId="171" fontId="2" fillId="14" borderId="3" xfId="31" applyNumberFormat="1" applyFont="1" applyFill="1" applyBorder="1"/>
    <xf numFmtId="1" fontId="2" fillId="13" borderId="3" xfId="31" applyNumberFormat="1" applyFont="1" applyFill="1" applyBorder="1"/>
    <xf numFmtId="171" fontId="2" fillId="13" borderId="52" xfId="31" applyNumberFormat="1" applyFont="1" applyFill="1" applyBorder="1"/>
    <xf numFmtId="171" fontId="2" fillId="13" borderId="0" xfId="31" applyNumberFormat="1" applyFont="1" applyFill="1"/>
    <xf numFmtId="43" fontId="2" fillId="13" borderId="0" xfId="28" applyNumberFormat="1" applyFont="1" applyFill="1"/>
    <xf numFmtId="43" fontId="2" fillId="13" borderId="0" xfId="31" applyFont="1" applyFill="1"/>
    <xf numFmtId="0" fontId="4" fillId="0" borderId="0" xfId="34"/>
    <xf numFmtId="3" fontId="4" fillId="0" borderId="3" xfId="34" applyNumberFormat="1" applyBorder="1"/>
    <xf numFmtId="0" fontId="4" fillId="0" borderId="3" xfId="34" applyBorder="1"/>
    <xf numFmtId="3" fontId="4" fillId="0" borderId="0" xfId="34" applyNumberFormat="1"/>
    <xf numFmtId="3" fontId="4" fillId="12" borderId="3" xfId="34" applyNumberFormat="1" applyFill="1" applyBorder="1"/>
    <xf numFmtId="0" fontId="4" fillId="0" borderId="3" xfId="34" applyBorder="1" applyAlignment="1">
      <alignment wrapText="1"/>
    </xf>
    <xf numFmtId="0" fontId="4" fillId="6" borderId="3" xfId="34" applyFill="1" applyBorder="1" applyAlignment="1">
      <alignment horizontal="center" wrapText="1"/>
    </xf>
    <xf numFmtId="0" fontId="4" fillId="0" borderId="3" xfId="34" applyBorder="1" applyAlignment="1">
      <alignment horizontal="center" wrapText="1"/>
    </xf>
    <xf numFmtId="0" fontId="4" fillId="0" borderId="3" xfId="34" applyBorder="1" applyAlignment="1" applyProtection="1">
      <alignment horizontal="center" wrapText="1"/>
      <protection locked="0"/>
    </xf>
    <xf numFmtId="0" fontId="4" fillId="0" borderId="3" xfId="34" applyBorder="1" applyAlignment="1">
      <alignment horizontal="right"/>
    </xf>
    <xf numFmtId="0" fontId="6" fillId="0" borderId="0" xfId="34" applyFont="1" applyAlignment="1">
      <alignment horizontal="left"/>
    </xf>
    <xf numFmtId="0" fontId="8" fillId="0" borderId="0" xfId="34" applyFont="1"/>
    <xf numFmtId="0" fontId="10" fillId="0" borderId="0" xfId="34" applyFont="1" applyAlignment="1">
      <alignment horizontal="center" vertical="top" wrapText="1"/>
    </xf>
    <xf numFmtId="0" fontId="6" fillId="0" borderId="0" xfId="34" applyFont="1"/>
    <xf numFmtId="0" fontId="5" fillId="0" borderId="0" xfId="34" applyFont="1" applyAlignment="1">
      <alignment horizontal="center"/>
    </xf>
    <xf numFmtId="0" fontId="10" fillId="0" borderId="0" xfId="34" applyFont="1" applyAlignment="1">
      <alignment horizontal="center"/>
    </xf>
    <xf numFmtId="0" fontId="0" fillId="0" borderId="0" xfId="34" applyFont="1"/>
    <xf numFmtId="3" fontId="4" fillId="0" borderId="39" xfId="34" applyNumberFormat="1" applyBorder="1"/>
    <xf numFmtId="3" fontId="4" fillId="12" borderId="39" xfId="34" applyNumberFormat="1" applyFill="1" applyBorder="1"/>
    <xf numFmtId="0" fontId="4" fillId="6" borderId="3" xfId="34" applyFill="1" applyBorder="1" applyAlignment="1" applyProtection="1">
      <alignment horizontal="center" wrapText="1"/>
      <protection locked="0"/>
    </xf>
    <xf numFmtId="0" fontId="0" fillId="0" borderId="3" xfId="34" applyFont="1" applyBorder="1" applyAlignment="1" applyProtection="1">
      <alignment horizontal="center" wrapText="1"/>
      <protection locked="0"/>
    </xf>
    <xf numFmtId="0" fontId="4" fillId="0" borderId="3" xfId="34" applyBorder="1" applyAlignment="1">
      <alignment horizontal="center"/>
    </xf>
    <xf numFmtId="0" fontId="6" fillId="0" borderId="0" xfId="34" applyFont="1" applyAlignment="1">
      <alignment horizontal="center"/>
    </xf>
    <xf numFmtId="2" fontId="4" fillId="0" borderId="3" xfId="34" applyNumberFormat="1" applyBorder="1"/>
    <xf numFmtId="2" fontId="4" fillId="0" borderId="0" xfId="34" applyNumberFormat="1"/>
    <xf numFmtId="1" fontId="4" fillId="0" borderId="3" xfId="34" applyNumberFormat="1" applyBorder="1"/>
    <xf numFmtId="1" fontId="4" fillId="0" borderId="0" xfId="34" applyNumberFormat="1"/>
    <xf numFmtId="0" fontId="8" fillId="13" borderId="6" xfId="20" applyFont="1" applyFill="1" applyBorder="1" applyAlignment="1">
      <alignment vertical="top" wrapText="1"/>
    </xf>
    <xf numFmtId="0" fontId="4" fillId="13" borderId="7" xfId="20" applyFill="1" applyBorder="1"/>
    <xf numFmtId="0" fontId="10" fillId="13" borderId="6" xfId="20" applyFont="1" applyFill="1" applyBorder="1" applyAlignment="1">
      <alignment vertical="top" wrapText="1"/>
    </xf>
    <xf numFmtId="0" fontId="11" fillId="13" borderId="7" xfId="20" applyFont="1" applyFill="1" applyBorder="1"/>
    <xf numFmtId="0" fontId="8" fillId="13" borderId="6" xfId="20" applyFont="1" applyFill="1" applyBorder="1" applyAlignment="1">
      <alignment horizontal="left" vertical="top" wrapText="1"/>
    </xf>
    <xf numFmtId="0" fontId="8" fillId="13" borderId="7" xfId="20" applyFont="1" applyFill="1" applyBorder="1" applyAlignment="1">
      <alignment horizontal="left" vertical="top" wrapText="1"/>
    </xf>
    <xf numFmtId="0" fontId="8" fillId="13" borderId="25" xfId="20" applyFont="1" applyFill="1" applyBorder="1" applyAlignment="1">
      <alignment wrapText="1"/>
    </xf>
    <xf numFmtId="0" fontId="8" fillId="13" borderId="33" xfId="20" applyFont="1" applyFill="1" applyBorder="1" applyAlignment="1">
      <alignment wrapText="1"/>
    </xf>
    <xf numFmtId="0" fontId="21" fillId="13" borderId="30" xfId="20" applyFont="1" applyFill="1" applyBorder="1" applyAlignment="1">
      <alignment horizontal="center" vertical="top"/>
    </xf>
    <xf numFmtId="0" fontId="21" fillId="13" borderId="22" xfId="20" applyFont="1" applyFill="1" applyBorder="1" applyAlignment="1">
      <alignment horizontal="center" vertical="top"/>
    </xf>
    <xf numFmtId="0" fontId="14" fillId="13" borderId="6" xfId="20" applyFont="1" applyFill="1" applyBorder="1" applyAlignment="1">
      <alignment horizontal="center" vertical="top"/>
    </xf>
    <xf numFmtId="0" fontId="14" fillId="13" borderId="7" xfId="20" applyFont="1" applyFill="1" applyBorder="1" applyAlignment="1">
      <alignment horizontal="center" vertical="top"/>
    </xf>
    <xf numFmtId="0" fontId="4" fillId="0" borderId="0" xfId="34" applyAlignment="1">
      <alignment horizontal="left" vertical="top" wrapText="1"/>
    </xf>
    <xf numFmtId="0" fontId="13" fillId="7" borderId="0" xfId="34" applyFont="1" applyFill="1" applyAlignment="1">
      <alignment horizontal="center"/>
    </xf>
    <xf numFmtId="6" fontId="10" fillId="0" borderId="0" xfId="34" applyNumberFormat="1" applyFont="1" applyAlignment="1">
      <alignment horizontal="center"/>
    </xf>
    <xf numFmtId="0" fontId="10" fillId="0" borderId="0" xfId="34" applyFont="1" applyAlignment="1">
      <alignment horizontal="center"/>
    </xf>
    <xf numFmtId="0" fontId="5" fillId="0" borderId="0" xfId="34" applyFont="1" applyAlignment="1">
      <alignment horizontal="center"/>
    </xf>
    <xf numFmtId="0" fontId="10" fillId="0" borderId="0" xfId="34" applyFont="1" applyAlignment="1">
      <alignment horizontal="center" vertical="top" wrapText="1"/>
    </xf>
    <xf numFmtId="0" fontId="5" fillId="0" borderId="0" xfId="34" applyFont="1" applyAlignment="1">
      <alignment horizontal="center" vertical="top" wrapText="1"/>
    </xf>
    <xf numFmtId="0" fontId="0" fillId="0" borderId="0" xfId="34" applyFont="1" applyAlignment="1">
      <alignment horizontal="left" vertical="top" wrapText="1"/>
    </xf>
    <xf numFmtId="0" fontId="10" fillId="0" borderId="0" xfId="34" applyFont="1" applyAlignment="1">
      <alignment horizontal="center" vertical="center"/>
    </xf>
    <xf numFmtId="0" fontId="6" fillId="0" borderId="0" xfId="34" applyFont="1" applyAlignment="1">
      <alignment horizontal="center"/>
    </xf>
    <xf numFmtId="0" fontId="4" fillId="0" borderId="53" xfId="34" applyBorder="1" applyAlignment="1">
      <alignment horizontal="left" vertical="top" wrapText="1"/>
    </xf>
    <xf numFmtId="0" fontId="2" fillId="13" borderId="52" xfId="28" quotePrefix="1" applyFont="1" applyFill="1" applyBorder="1" applyAlignment="1">
      <alignment horizontal="left"/>
    </xf>
    <xf numFmtId="0" fontId="2" fillId="13" borderId="52" xfId="28" applyFont="1" applyFill="1" applyBorder="1" applyAlignment="1">
      <alignment horizontal="left"/>
    </xf>
    <xf numFmtId="0" fontId="2" fillId="13" borderId="0" xfId="28" quotePrefix="1" applyFont="1" applyFill="1" applyAlignment="1">
      <alignment horizontal="left" wrapText="1"/>
    </xf>
    <xf numFmtId="0" fontId="2" fillId="13" borderId="0" xfId="28" applyFont="1" applyFill="1" applyAlignment="1">
      <alignment horizontal="left" wrapText="1"/>
    </xf>
    <xf numFmtId="0" fontId="13" fillId="11" borderId="0" xfId="27" applyFont="1" applyFill="1" applyAlignment="1">
      <alignment horizontal="center"/>
    </xf>
    <xf numFmtId="6" fontId="10" fillId="13" borderId="0" xfId="27" applyNumberFormat="1" applyFont="1" applyFill="1" applyAlignment="1">
      <alignment horizontal="center"/>
    </xf>
    <xf numFmtId="0" fontId="10" fillId="13" borderId="0" xfId="27" applyFont="1" applyFill="1" applyAlignment="1">
      <alignment horizontal="center"/>
    </xf>
    <xf numFmtId="0" fontId="28" fillId="13" borderId="49" xfId="28" applyFont="1" applyFill="1" applyBorder="1" applyAlignment="1">
      <alignment horizontal="center" wrapText="1"/>
    </xf>
    <xf numFmtId="0" fontId="28" fillId="13" borderId="50" xfId="28" applyFont="1" applyFill="1" applyBorder="1" applyAlignment="1">
      <alignment horizontal="center" wrapText="1"/>
    </xf>
    <xf numFmtId="0" fontId="28" fillId="13" borderId="5" xfId="28" applyFont="1" applyFill="1" applyBorder="1" applyAlignment="1">
      <alignment horizontal="center" wrapText="1"/>
    </xf>
    <xf numFmtId="0" fontId="28" fillId="13" borderId="3" xfId="28" applyFont="1" applyFill="1" applyBorder="1" applyAlignment="1">
      <alignment horizontal="center" wrapText="1"/>
    </xf>
    <xf numFmtId="0" fontId="13" fillId="7" borderId="0" xfId="0" applyFont="1" applyFill="1" applyAlignment="1">
      <alignment horizontal="center"/>
    </xf>
    <xf numFmtId="0" fontId="6" fillId="0" borderId="0" xfId="18" applyAlignment="1">
      <alignment wrapText="1"/>
    </xf>
    <xf numFmtId="0" fontId="10" fillId="0" borderId="9" xfId="18" applyFont="1" applyBorder="1" applyAlignment="1">
      <alignment horizontal="left" vertical="top" wrapText="1"/>
    </xf>
    <xf numFmtId="0" fontId="6" fillId="0" borderId="10" xfId="18" applyBorder="1" applyAlignment="1">
      <alignment vertical="top" wrapText="1"/>
    </xf>
    <xf numFmtId="0" fontId="6" fillId="0" borderId="10" xfId="18" applyBorder="1"/>
    <xf numFmtId="0" fontId="6" fillId="0" borderId="11" xfId="18" applyBorder="1"/>
    <xf numFmtId="0" fontId="27" fillId="11" borderId="0" xfId="18" applyFont="1" applyFill="1" applyAlignment="1">
      <alignment horizontal="center"/>
    </xf>
    <xf numFmtId="6" fontId="28" fillId="0" borderId="0" xfId="18" applyNumberFormat="1" applyFont="1" applyAlignment="1">
      <alignment horizontal="center"/>
    </xf>
    <xf numFmtId="0" fontId="28" fillId="0" borderId="0" xfId="18" applyFont="1" applyAlignment="1">
      <alignment horizontal="center"/>
    </xf>
    <xf numFmtId="0" fontId="14" fillId="0" borderId="0" xfId="18" applyFont="1" applyAlignment="1">
      <alignment horizontal="center"/>
    </xf>
    <xf numFmtId="0" fontId="5" fillId="0" borderId="0" xfId="18" applyFont="1" applyAlignment="1">
      <alignment horizontal="center"/>
    </xf>
    <xf numFmtId="0" fontId="29" fillId="11" borderId="30" xfId="18" applyFont="1" applyFill="1" applyBorder="1" applyAlignment="1">
      <alignment horizontal="center" vertical="top" wrapText="1"/>
    </xf>
    <xf numFmtId="0" fontId="29" fillId="11" borderId="21" xfId="18" applyFont="1" applyFill="1" applyBorder="1" applyAlignment="1">
      <alignment horizontal="center" vertical="top" wrapText="1"/>
    </xf>
    <xf numFmtId="6" fontId="10" fillId="0" borderId="6" xfId="18" applyNumberFormat="1" applyFont="1" applyBorder="1" applyAlignment="1">
      <alignment horizontal="center" vertical="top" wrapText="1"/>
    </xf>
    <xf numFmtId="0" fontId="10" fillId="0" borderId="0" xfId="18" applyFont="1" applyAlignment="1">
      <alignment horizontal="center" vertical="top" wrapText="1"/>
    </xf>
    <xf numFmtId="0" fontId="14" fillId="0" borderId="6" xfId="18" applyFont="1" applyBorder="1" applyAlignment="1">
      <alignment horizontal="center" vertical="top"/>
    </xf>
    <xf numFmtId="0" fontId="14" fillId="0" borderId="0" xfId="18" applyFont="1" applyAlignment="1">
      <alignment horizontal="center" vertical="top"/>
    </xf>
    <xf numFmtId="0" fontId="5" fillId="0" borderId="6" xfId="18" applyFont="1" applyBorder="1" applyAlignment="1">
      <alignment horizontal="center" vertical="center"/>
    </xf>
    <xf numFmtId="0" fontId="5" fillId="0" borderId="0" xfId="18" applyFont="1" applyAlignment="1">
      <alignment horizontal="center" vertical="center"/>
    </xf>
    <xf numFmtId="0" fontId="6" fillId="0" borderId="0" xfId="18" applyAlignment="1">
      <alignment horizontal="left" wrapText="1"/>
    </xf>
  </cellXfs>
  <cellStyles count="35">
    <cellStyle name="Actual Date" xfId="1" xr:uid="{00000000-0005-0000-0000-000000000000}"/>
    <cellStyle name="Comma" xfId="32"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5 2" xfId="34" xr:uid="{9A2809BE-D412-48C1-8364-7E8A35D43BD5}"/>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Power%20Resources/2019%20-%20CONFIDENTIAL/CPUC/RPS/RPS%20Compliance%20Report/2023%20Filing%20for%202022/Draft%20Templates/2022%20RPS%20Compliance%20Report%20IOU_ESP_CCA.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anjoseca.sharepoint.com/sites/CommunityEnergyDepartment/Power%20Resources/IEPR/2023%20IEPR/Electricity%20Demand%20Forecast/TN249078_20230309T142541_IEPR%202023%20Forms%20for%20Submitting%20Demand%20Forecasts%20CC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Instructions"/>
      <sheetName val="Officer Verification"/>
      <sheetName val="CP 3 Summary"/>
      <sheetName val="CP 4 Summary"/>
      <sheetName val="Unique Inputs"/>
      <sheetName val="Contract Details"/>
      <sheetName val="Drop-Down List"/>
      <sheetName val="Accounting"/>
      <sheetName val="Procurement Details"/>
      <sheetName val="(2017) 36 Month Retirement"/>
      <sheetName val="(2018) 36 Month Retirement"/>
      <sheetName val="(2019) 36 Month Retirement"/>
      <sheetName val="(2020) 36 Month Retirement"/>
      <sheetName val="(2021) 36 Month Retirement"/>
      <sheetName val="(2022) 36 Month Retirement"/>
      <sheetName val="(2023) 36 Month Retirement"/>
      <sheetName val="(2024) 36 Month Retirement"/>
      <sheetName val="Valid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PCC 0</v>
          </cell>
        </row>
        <row r="2">
          <cell r="A2" t="str">
            <v>PCC 1</v>
          </cell>
        </row>
        <row r="3">
          <cell r="A3" t="str">
            <v>PCC 2</v>
          </cell>
        </row>
        <row r="4">
          <cell r="A4" t="str">
            <v>PCC 3</v>
          </cell>
        </row>
        <row r="14">
          <cell r="A14" t="str">
            <v>Long-term</v>
          </cell>
        </row>
        <row r="15">
          <cell r="A15" t="str">
            <v>Short-term</v>
          </cell>
        </row>
        <row r="17">
          <cell r="A17" t="str">
            <v>Pre- 2002</v>
          </cell>
        </row>
        <row r="18">
          <cell r="A18">
            <v>2002</v>
          </cell>
        </row>
        <row r="19">
          <cell r="A19">
            <v>2003</v>
          </cell>
        </row>
        <row r="20">
          <cell r="A20">
            <v>2004</v>
          </cell>
        </row>
        <row r="21">
          <cell r="A21">
            <v>2005</v>
          </cell>
        </row>
        <row r="22">
          <cell r="A22">
            <v>2006</v>
          </cell>
        </row>
        <row r="23">
          <cell r="A23">
            <v>2007</v>
          </cell>
        </row>
        <row r="24">
          <cell r="A24">
            <v>2008</v>
          </cell>
        </row>
        <row r="25">
          <cell r="A25">
            <v>2009</v>
          </cell>
        </row>
        <row r="26">
          <cell r="A26">
            <v>2010</v>
          </cell>
        </row>
        <row r="27">
          <cell r="A27">
            <v>2011</v>
          </cell>
        </row>
        <row r="28">
          <cell r="A28">
            <v>2012</v>
          </cell>
        </row>
        <row r="29">
          <cell r="A29">
            <v>2013</v>
          </cell>
        </row>
        <row r="30">
          <cell r="A30">
            <v>2014</v>
          </cell>
        </row>
        <row r="31">
          <cell r="A31">
            <v>2015</v>
          </cell>
        </row>
        <row r="32">
          <cell r="A32">
            <v>2016</v>
          </cell>
        </row>
        <row r="33">
          <cell r="A33">
            <v>2017</v>
          </cell>
        </row>
        <row r="34">
          <cell r="A34">
            <v>2018</v>
          </cell>
        </row>
        <row r="35">
          <cell r="A35">
            <v>2019</v>
          </cell>
        </row>
        <row r="36">
          <cell r="A36">
            <v>2020</v>
          </cell>
        </row>
        <row r="37">
          <cell r="A37">
            <v>2021</v>
          </cell>
        </row>
        <row r="38">
          <cell r="A38">
            <v>2022</v>
          </cell>
        </row>
        <row r="39">
          <cell r="A39">
            <v>2023</v>
          </cell>
        </row>
        <row r="40">
          <cell r="A40">
            <v>2024</v>
          </cell>
        </row>
        <row r="41">
          <cell r="A41">
            <v>2025</v>
          </cell>
        </row>
        <row r="42">
          <cell r="A42">
            <v>2026</v>
          </cell>
        </row>
        <row r="43">
          <cell r="A43">
            <v>2027</v>
          </cell>
        </row>
        <row r="44">
          <cell r="A44">
            <v>2028</v>
          </cell>
        </row>
        <row r="45">
          <cell r="A45">
            <v>2029</v>
          </cell>
        </row>
        <row r="46">
          <cell r="A46">
            <v>2030</v>
          </cell>
        </row>
        <row r="47">
          <cell r="A47">
            <v>2031</v>
          </cell>
        </row>
        <row r="48">
          <cell r="A48">
            <v>2032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Instructions"/>
      <sheetName val="2011 Annual Summary"/>
      <sheetName val="2012 Annual Summary"/>
      <sheetName val="Compliance Period Summary"/>
      <sheetName val="33% RPS Progress Summary"/>
      <sheetName val="Accounting"/>
      <sheetName val="Procurement Detail"/>
      <sheetName val="RECs Retired to meet PQR"/>
      <sheetName val="(2011)36 Month Retirement"/>
      <sheetName val="(2012) 36 Month Retirement"/>
      <sheetName val="Officer Verification"/>
    </sheetNames>
    <sheetDataSet>
      <sheetData sheetId="0"/>
      <sheetData sheetId="1"/>
      <sheetData sheetId="2"/>
      <sheetData sheetId="3"/>
      <sheetData sheetId="4"/>
      <sheetData sheetId="5"/>
      <sheetData sheetId="6"/>
      <sheetData sheetId="7">
        <row r="243">
          <cell r="D243" t="str">
            <v>PCC 0</v>
          </cell>
        </row>
        <row r="244">
          <cell r="D244" t="str">
            <v>PCC 1</v>
          </cell>
        </row>
        <row r="245">
          <cell r="D245" t="str">
            <v>PCC 2</v>
          </cell>
        </row>
        <row r="246">
          <cell r="D246" t="str">
            <v>PCC 3</v>
          </cell>
        </row>
        <row r="273">
          <cell r="D273" t="str">
            <v>Biomass</v>
          </cell>
        </row>
        <row r="274">
          <cell r="D274" t="str">
            <v>Digester Gas</v>
          </cell>
        </row>
        <row r="275">
          <cell r="D275" t="str">
            <v>Biodiesel</v>
          </cell>
        </row>
        <row r="276">
          <cell r="D276" t="str">
            <v>Landfill Gas</v>
          </cell>
        </row>
        <row r="277">
          <cell r="D277" t="str">
            <v>Muni Solid Waste</v>
          </cell>
        </row>
        <row r="278">
          <cell r="D278" t="str">
            <v>Geothermal</v>
          </cell>
        </row>
        <row r="279">
          <cell r="D279" t="str">
            <v>Small Hydro</v>
          </cell>
        </row>
        <row r="280">
          <cell r="D280" t="str">
            <v>Conduit Hydro</v>
          </cell>
        </row>
        <row r="281">
          <cell r="D281" t="str">
            <v>Solar PV</v>
          </cell>
        </row>
        <row r="282">
          <cell r="D282" t="str">
            <v>Solar Thermal</v>
          </cell>
        </row>
        <row r="283">
          <cell r="D283" t="str">
            <v>Wind</v>
          </cell>
        </row>
        <row r="284">
          <cell r="D284" t="str">
            <v>Ocean/Tidal</v>
          </cell>
        </row>
        <row r="285">
          <cell r="D285" t="str">
            <v>Fuel Cells</v>
          </cell>
        </row>
      </sheetData>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b"/>
      <sheetName val="Form 1.3"/>
      <sheetName val="Form 3"/>
      <sheetName val="Form 4"/>
      <sheetName val="Form 8.1a (CCA)"/>
      <sheetName val="Form 8.1b (CCA)"/>
    </sheetNames>
    <sheetDataSet>
      <sheetData sheetId="0"/>
      <sheetData sheetId="1">
        <row r="2">
          <cell r="B2" t="str">
            <v>San Jose Clean Energy</v>
          </cell>
        </row>
      </sheetData>
      <sheetData sheetId="2"/>
      <sheetData sheetId="3"/>
      <sheetData sheetId="4">
        <row r="33">
          <cell r="T33">
            <v>2.0127199999999998</v>
          </cell>
        </row>
        <row r="71">
          <cell r="T71">
            <v>8</v>
          </cell>
        </row>
        <row r="72">
          <cell r="T72">
            <v>8</v>
          </cell>
        </row>
        <row r="73">
          <cell r="T73">
            <v>8</v>
          </cell>
        </row>
        <row r="74">
          <cell r="T74">
            <v>8</v>
          </cell>
        </row>
        <row r="75">
          <cell r="T75">
            <v>8</v>
          </cell>
        </row>
        <row r="76">
          <cell r="T76">
            <v>8</v>
          </cell>
        </row>
        <row r="77">
          <cell r="T77">
            <v>8</v>
          </cell>
        </row>
        <row r="78">
          <cell r="T78">
            <v>8</v>
          </cell>
        </row>
        <row r="79">
          <cell r="T79">
            <v>8</v>
          </cell>
        </row>
      </sheetData>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taylor.knecht@sanjoseca.gov"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10" zoomScale="122" zoomScaleNormal="122" workbookViewId="0">
      <selection activeCell="A7" sqref="A7:B7"/>
    </sheetView>
  </sheetViews>
  <sheetFormatPr baseColWidth="10" defaultColWidth="8.75" defaultRowHeight="11"/>
  <cols>
    <col min="1" max="1" width="56.25" style="67" bestFit="1" customWidth="1"/>
    <col min="2" max="2" width="63.75" style="67" customWidth="1"/>
    <col min="3" max="16384" width="8.75" style="67"/>
  </cols>
  <sheetData>
    <row r="1" spans="1:2" s="66" customFormat="1" ht="20">
      <c r="A1" s="211" t="s">
        <v>0</v>
      </c>
      <c r="B1" s="212"/>
    </row>
    <row r="2" spans="1:2" ht="18">
      <c r="A2" s="213"/>
      <c r="B2" s="204"/>
    </row>
    <row r="3" spans="1:2" ht="18">
      <c r="A3" s="213" t="s">
        <v>1</v>
      </c>
      <c r="B3" s="204"/>
    </row>
    <row r="4" spans="1:2" ht="18">
      <c r="A4" s="213" t="s">
        <v>2</v>
      </c>
      <c r="B4" s="214"/>
    </row>
    <row r="5" spans="1:2" ht="18">
      <c r="A5" s="213" t="s">
        <v>3</v>
      </c>
      <c r="B5" s="214"/>
    </row>
    <row r="6" spans="1:2" ht="18">
      <c r="A6" s="160"/>
      <c r="B6" s="97"/>
    </row>
    <row r="7" spans="1:2" ht="226" customHeight="1">
      <c r="A7" s="203" t="s">
        <v>4</v>
      </c>
      <c r="B7" s="204"/>
    </row>
    <row r="8" spans="1:2" ht="18.75" customHeight="1">
      <c r="A8" s="159"/>
      <c r="B8" s="97"/>
    </row>
    <row r="9" spans="1:2" ht="17">
      <c r="A9" s="161" t="s">
        <v>5</v>
      </c>
      <c r="B9" s="97"/>
    </row>
    <row r="10" spans="1:2" ht="84" customHeight="1">
      <c r="A10" s="203" t="s">
        <v>6</v>
      </c>
      <c r="B10" s="204"/>
    </row>
    <row r="11" spans="1:2" ht="16.5" customHeight="1">
      <c r="A11" s="159"/>
      <c r="B11" s="97"/>
    </row>
    <row r="12" spans="1:2" ht="17.25" customHeight="1">
      <c r="A12" s="205" t="s">
        <v>7</v>
      </c>
      <c r="B12" s="206"/>
    </row>
    <row r="13" spans="1:2" ht="141" customHeight="1">
      <c r="A13" s="203" t="s">
        <v>8</v>
      </c>
      <c r="B13" s="204"/>
    </row>
    <row r="14" spans="1:2" ht="17.25" customHeight="1">
      <c r="A14" s="159"/>
      <c r="B14" s="97"/>
    </row>
    <row r="15" spans="1:2" ht="17">
      <c r="A15" s="161" t="s">
        <v>9</v>
      </c>
      <c r="B15" s="97"/>
    </row>
    <row r="16" spans="1:2" ht="46.5" customHeight="1">
      <c r="A16" s="207" t="s">
        <v>10</v>
      </c>
      <c r="B16" s="208"/>
    </row>
    <row r="17" spans="1:2" ht="15.75" customHeight="1">
      <c r="A17" s="162"/>
      <c r="B17" s="163"/>
    </row>
    <row r="18" spans="1:2" ht="24.75" customHeight="1">
      <c r="A18" s="68" t="s">
        <v>11</v>
      </c>
      <c r="B18" s="97"/>
    </row>
    <row r="19" spans="1:2" s="71" customFormat="1" ht="23.25" customHeight="1">
      <c r="A19" s="69" t="s">
        <v>12</v>
      </c>
      <c r="B19" s="70">
        <v>45110</v>
      </c>
    </row>
    <row r="20" spans="1:2" s="72" customFormat="1" ht="23.25" customHeight="1">
      <c r="A20" s="69" t="s">
        <v>13</v>
      </c>
      <c r="B20" s="70">
        <v>45138</v>
      </c>
    </row>
    <row r="21" spans="1:2" ht="33.75" customHeight="1" thickBot="1">
      <c r="A21" s="209" t="s">
        <v>14</v>
      </c>
      <c r="B21" s="210"/>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24" sqref="B24"/>
    </sheetView>
  </sheetViews>
  <sheetFormatPr baseColWidth="10" defaultColWidth="8.75" defaultRowHeight="11"/>
  <cols>
    <col min="1" max="1" width="45.5" customWidth="1"/>
    <col min="2" max="2" width="108.25" customWidth="1"/>
  </cols>
  <sheetData>
    <row r="1" spans="1:3" ht="18">
      <c r="A1" s="48" t="s">
        <v>15</v>
      </c>
      <c r="B1" s="49"/>
      <c r="C1" s="40"/>
    </row>
    <row r="2" spans="1:3" ht="17.25" customHeight="1">
      <c r="A2" s="64" t="s">
        <v>16</v>
      </c>
      <c r="B2" s="39" t="s">
        <v>17</v>
      </c>
    </row>
    <row r="3" spans="1:3" ht="13">
      <c r="A3" s="65" t="s">
        <v>18</v>
      </c>
      <c r="B3" s="38"/>
    </row>
    <row r="4" spans="1:3" ht="15" customHeight="1">
      <c r="A4" s="65" t="s">
        <v>19</v>
      </c>
      <c r="B4" s="38" t="s">
        <v>20</v>
      </c>
    </row>
    <row r="5" spans="1:3" ht="13">
      <c r="A5" s="115"/>
      <c r="B5" s="38" t="s">
        <v>21</v>
      </c>
    </row>
    <row r="6" spans="1:3" ht="13">
      <c r="A6" s="115"/>
      <c r="B6" s="38" t="s">
        <v>22</v>
      </c>
    </row>
    <row r="7" spans="1:3" ht="13">
      <c r="A7" s="116"/>
      <c r="B7" s="147" t="s">
        <v>23</v>
      </c>
      <c r="C7" s="41"/>
    </row>
    <row r="8" spans="1:3" ht="13">
      <c r="A8" s="117"/>
      <c r="B8" s="38"/>
    </row>
    <row r="11" spans="1:3" ht="12">
      <c r="C11" s="37" t="s">
        <v>24</v>
      </c>
    </row>
    <row r="12" spans="1:3">
      <c r="A12" s="44" t="s">
        <v>25</v>
      </c>
      <c r="B12" s="44" t="s">
        <v>26</v>
      </c>
      <c r="C12" s="43" t="s">
        <v>27</v>
      </c>
    </row>
    <row r="13" spans="1:3">
      <c r="A13" s="44" t="s">
        <v>28</v>
      </c>
      <c r="B13" s="42" t="s">
        <v>29</v>
      </c>
      <c r="C13" s="43" t="s">
        <v>27</v>
      </c>
    </row>
    <row r="14" spans="1:3">
      <c r="A14" s="44" t="s">
        <v>30</v>
      </c>
      <c r="B14" s="42" t="str">
        <f>'Form 3'!B4:T4</f>
        <v>INCREMENTAL DEMAND MODIFIER IMPACTS</v>
      </c>
      <c r="C14" s="43" t="s">
        <v>31</v>
      </c>
    </row>
    <row r="15" spans="1:3">
      <c r="A15" s="42" t="s">
        <v>32</v>
      </c>
      <c r="B15" s="42" t="s">
        <v>33</v>
      </c>
      <c r="C15" s="43" t="s">
        <v>27</v>
      </c>
    </row>
    <row r="16" spans="1:3">
      <c r="A16" s="44" t="s">
        <v>34</v>
      </c>
      <c r="B16" s="44" t="s">
        <v>35</v>
      </c>
      <c r="C16" s="43" t="s">
        <v>27</v>
      </c>
    </row>
    <row r="17" spans="1:3">
      <c r="A17" s="44" t="s">
        <v>36</v>
      </c>
      <c r="B17" s="44" t="s">
        <v>37</v>
      </c>
      <c r="C17" s="43" t="s">
        <v>27</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32169FB8-026C-412B-85A3-9672F8B9D30C}"/>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027BE-7B5E-4919-8EA9-E0AF4CEF9A6A}">
  <sheetPr>
    <pageSetUpPr fitToPage="1"/>
  </sheetPr>
  <dimension ref="B1:S24"/>
  <sheetViews>
    <sheetView showGridLines="0" zoomScaleNormal="100" workbookViewId="0">
      <selection activeCell="V24" sqref="V24"/>
    </sheetView>
  </sheetViews>
  <sheetFormatPr baseColWidth="10" defaultColWidth="8.75" defaultRowHeight="11"/>
  <cols>
    <col min="1" max="1" width="1.75" style="176" customWidth="1"/>
    <col min="2" max="2" width="6" style="176" customWidth="1"/>
    <col min="3" max="10" width="15.75" style="176" customWidth="1"/>
    <col min="11" max="11" width="6.75" style="176" customWidth="1"/>
    <col min="12" max="12" width="8.75" style="176"/>
    <col min="13" max="13" width="11.5" style="176" customWidth="1"/>
    <col min="14" max="16" width="8.75" style="176"/>
    <col min="17" max="17" width="11.5" style="176" customWidth="1"/>
    <col min="18" max="18" width="8.75" style="176"/>
    <col min="19" max="19" width="14.25" style="176" customWidth="1"/>
    <col min="20" max="16384" width="8.75" style="176"/>
  </cols>
  <sheetData>
    <row r="1" spans="2:19" s="187" customFormat="1" ht="16">
      <c r="B1" s="216" t="s">
        <v>38</v>
      </c>
      <c r="C1" s="216"/>
      <c r="D1" s="216"/>
      <c r="E1" s="216"/>
      <c r="F1" s="216"/>
      <c r="G1" s="216"/>
      <c r="H1" s="216"/>
      <c r="I1" s="216"/>
      <c r="J1" s="216"/>
    </row>
    <row r="2" spans="2:19" s="189" customFormat="1" ht="16">
      <c r="B2" s="217" t="str">
        <f>'[9]FormsList&amp;FilerInfo'!B2</f>
        <v>San Jose Clean Energy</v>
      </c>
      <c r="C2" s="218"/>
      <c r="D2" s="218"/>
      <c r="E2" s="218"/>
      <c r="F2" s="218"/>
      <c r="G2" s="218"/>
      <c r="H2" s="218"/>
      <c r="I2" s="218"/>
      <c r="J2" s="218"/>
    </row>
    <row r="3" spans="2:19" s="189" customFormat="1" ht="13">
      <c r="B3" s="219"/>
      <c r="C3" s="219"/>
      <c r="D3" s="219"/>
      <c r="E3" s="219"/>
      <c r="F3" s="219"/>
      <c r="G3" s="219"/>
      <c r="H3" s="219"/>
      <c r="I3" s="219"/>
      <c r="J3" s="219"/>
    </row>
    <row r="4" spans="2:19" s="187" customFormat="1" ht="20" customHeight="1">
      <c r="B4" s="220" t="s">
        <v>26</v>
      </c>
      <c r="C4" s="220"/>
      <c r="D4" s="220"/>
      <c r="E4" s="220"/>
      <c r="F4" s="220"/>
      <c r="G4" s="220"/>
      <c r="H4" s="220"/>
      <c r="I4" s="220"/>
      <c r="J4" s="220"/>
    </row>
    <row r="5" spans="2:19" s="189" customFormat="1" ht="13">
      <c r="B5" s="221" t="s">
        <v>39</v>
      </c>
      <c r="C5" s="221"/>
      <c r="D5" s="221"/>
      <c r="E5" s="221"/>
      <c r="F5" s="221"/>
      <c r="G5" s="221"/>
      <c r="H5" s="221"/>
      <c r="I5" s="221"/>
      <c r="J5" s="221"/>
    </row>
    <row r="6" spans="2:19" s="187" customFormat="1" ht="16">
      <c r="B6" s="188"/>
      <c r="C6" s="188"/>
      <c r="D6" s="188"/>
      <c r="E6" s="188"/>
      <c r="F6" s="188"/>
      <c r="G6" s="188"/>
      <c r="H6" s="188"/>
      <c r="I6" s="188"/>
      <c r="J6" s="188"/>
    </row>
    <row r="7" spans="2:19" ht="18.75" customHeight="1">
      <c r="E7" s="186" t="s">
        <v>40</v>
      </c>
      <c r="M7" s="176" t="s">
        <v>41</v>
      </c>
    </row>
    <row r="8" spans="2:19" ht="48.75" customHeight="1">
      <c r="B8" s="185" t="s">
        <v>42</v>
      </c>
      <c r="C8" s="184" t="s">
        <v>43</v>
      </c>
      <c r="D8" s="184" t="s">
        <v>44</v>
      </c>
      <c r="E8" s="184" t="s">
        <v>45</v>
      </c>
      <c r="F8" s="184" t="s">
        <v>46</v>
      </c>
      <c r="G8" s="184" t="s">
        <v>47</v>
      </c>
      <c r="H8" s="183" t="s">
        <v>48</v>
      </c>
      <c r="I8" s="183"/>
      <c r="J8" s="182" t="s">
        <v>49</v>
      </c>
      <c r="M8" s="181" t="s">
        <v>154</v>
      </c>
      <c r="N8" s="181" t="s">
        <v>50</v>
      </c>
      <c r="O8" s="181" t="s">
        <v>51</v>
      </c>
      <c r="P8" s="178" t="s">
        <v>52</v>
      </c>
      <c r="Q8" s="181" t="s">
        <v>153</v>
      </c>
      <c r="S8" s="181" t="s">
        <v>152</v>
      </c>
    </row>
    <row r="9" spans="2:19">
      <c r="B9" s="178">
        <v>2021</v>
      </c>
      <c r="C9" s="180">
        <v>1691</v>
      </c>
      <c r="D9" s="180">
        <v>1731</v>
      </c>
      <c r="E9" s="180">
        <v>345</v>
      </c>
      <c r="F9" s="180">
        <v>12</v>
      </c>
      <c r="G9" s="180">
        <v>27</v>
      </c>
      <c r="H9" s="180">
        <v>3</v>
      </c>
      <c r="I9" s="180"/>
      <c r="J9" s="180">
        <f t="shared" ref="J9:J22" si="0">SUM(C9:I9)</f>
        <v>3809</v>
      </c>
      <c r="M9" s="178"/>
      <c r="N9" s="178"/>
      <c r="O9" s="178"/>
      <c r="P9" s="178"/>
      <c r="Q9" s="178"/>
      <c r="S9" s="178"/>
    </row>
    <row r="10" spans="2:19">
      <c r="B10" s="178">
        <v>2022</v>
      </c>
      <c r="C10" s="180">
        <v>1647</v>
      </c>
      <c r="D10" s="180">
        <v>1735</v>
      </c>
      <c r="E10" s="180">
        <v>405</v>
      </c>
      <c r="F10" s="180">
        <v>10</v>
      </c>
      <c r="G10" s="180">
        <v>24</v>
      </c>
      <c r="H10" s="180">
        <v>3</v>
      </c>
      <c r="I10" s="180"/>
      <c r="J10" s="180">
        <f t="shared" si="0"/>
        <v>3824</v>
      </c>
      <c r="M10" s="178"/>
      <c r="N10" s="178"/>
      <c r="O10" s="178"/>
      <c r="P10" s="178"/>
      <c r="Q10" s="178"/>
      <c r="S10" s="178"/>
    </row>
    <row r="11" spans="2:19">
      <c r="B11" s="178">
        <v>2023</v>
      </c>
      <c r="C11" s="177">
        <v>1638</v>
      </c>
      <c r="D11" s="177">
        <v>1732</v>
      </c>
      <c r="E11" s="177">
        <v>392</v>
      </c>
      <c r="F11" s="177">
        <v>5</v>
      </c>
      <c r="G11" s="177">
        <v>23</v>
      </c>
      <c r="H11" s="177">
        <v>3</v>
      </c>
      <c r="I11" s="177"/>
      <c r="J11" s="177">
        <f t="shared" si="0"/>
        <v>3793</v>
      </c>
      <c r="L11" s="179"/>
      <c r="M11" s="199">
        <v>-9.1180000000000003</v>
      </c>
      <c r="N11" s="199">
        <f>'Form 3'!O44/1000</f>
        <v>52.311161749329216</v>
      </c>
      <c r="O11" s="199"/>
      <c r="P11" s="199"/>
      <c r="Q11" s="201">
        <f t="shared" ref="Q11:Q22" si="1">SUM(N11:P11) + M11</f>
        <v>43.193161749329214</v>
      </c>
      <c r="R11" s="200"/>
      <c r="S11" s="201">
        <f t="shared" ref="S11:S22" si="2">SUM(J11+Q11)</f>
        <v>3836.1931617493292</v>
      </c>
    </row>
    <row r="12" spans="2:19">
      <c r="B12" s="178">
        <v>2024</v>
      </c>
      <c r="C12" s="177">
        <v>1628</v>
      </c>
      <c r="D12" s="177">
        <v>1740</v>
      </c>
      <c r="E12" s="177">
        <v>395</v>
      </c>
      <c r="F12" s="177">
        <v>5</v>
      </c>
      <c r="G12" s="177">
        <v>24</v>
      </c>
      <c r="H12" s="177">
        <v>3</v>
      </c>
      <c r="I12" s="177"/>
      <c r="J12" s="177">
        <f t="shared" si="0"/>
        <v>3795</v>
      </c>
      <c r="L12" s="179"/>
      <c r="M12" s="199">
        <v>-18.251999999999999</v>
      </c>
      <c r="N12" s="199">
        <f>'Form 3'!O45/1000</f>
        <v>110.37592811438115</v>
      </c>
      <c r="O12" s="199"/>
      <c r="P12" s="199"/>
      <c r="Q12" s="201">
        <f t="shared" si="1"/>
        <v>92.123928114381158</v>
      </c>
      <c r="R12" s="200"/>
      <c r="S12" s="201">
        <f t="shared" si="2"/>
        <v>3887.1239281143812</v>
      </c>
    </row>
    <row r="13" spans="2:19">
      <c r="B13" s="178">
        <v>2025</v>
      </c>
      <c r="C13" s="177">
        <v>1644</v>
      </c>
      <c r="D13" s="177">
        <v>1743</v>
      </c>
      <c r="E13" s="177">
        <v>398</v>
      </c>
      <c r="F13" s="177">
        <v>5</v>
      </c>
      <c r="G13" s="177">
        <v>24</v>
      </c>
      <c r="H13" s="177">
        <v>3</v>
      </c>
      <c r="I13" s="177"/>
      <c r="J13" s="177">
        <f t="shared" si="0"/>
        <v>3817</v>
      </c>
      <c r="L13" s="179"/>
      <c r="M13" s="199">
        <v>-24.184000000000001</v>
      </c>
      <c r="N13" s="199">
        <f>'Form 3'!O46/1000</f>
        <v>175.94647737178735</v>
      </c>
      <c r="O13" s="199">
        <f>'Form 3'!O82/1000</f>
        <v>4.9118644809999994</v>
      </c>
      <c r="P13" s="199">
        <f>'Form 3'!O70/1000</f>
        <v>46.982191219999997</v>
      </c>
      <c r="Q13" s="201">
        <f t="shared" si="1"/>
        <v>203.65653307278737</v>
      </c>
      <c r="R13" s="200"/>
      <c r="S13" s="201">
        <f t="shared" si="2"/>
        <v>4020.6565330727872</v>
      </c>
    </row>
    <row r="14" spans="2:19">
      <c r="B14" s="178">
        <v>2026</v>
      </c>
      <c r="C14" s="177">
        <v>1666</v>
      </c>
      <c r="D14" s="177">
        <v>1749</v>
      </c>
      <c r="E14" s="177">
        <v>400</v>
      </c>
      <c r="F14" s="177">
        <v>5</v>
      </c>
      <c r="G14" s="177">
        <v>24</v>
      </c>
      <c r="H14" s="177">
        <v>3</v>
      </c>
      <c r="I14" s="177"/>
      <c r="J14" s="177">
        <f t="shared" si="0"/>
        <v>3847</v>
      </c>
      <c r="L14" s="179"/>
      <c r="M14" s="199">
        <v>-30.116</v>
      </c>
      <c r="N14" s="199">
        <f>'Form 3'!O47/1000</f>
        <v>249.35160993601988</v>
      </c>
      <c r="O14" s="199">
        <f>'Form 3'!O83/1000</f>
        <v>107.80040059999999</v>
      </c>
      <c r="P14" s="199">
        <f>'Form 3'!O71/1000</f>
        <v>46.982191219999997</v>
      </c>
      <c r="Q14" s="201">
        <f t="shared" si="1"/>
        <v>374.01820175601989</v>
      </c>
      <c r="R14" s="200"/>
      <c r="S14" s="201">
        <f t="shared" si="2"/>
        <v>4221.0182017560201</v>
      </c>
    </row>
    <row r="15" spans="2:19">
      <c r="B15" s="178">
        <v>2027</v>
      </c>
      <c r="C15" s="177">
        <v>1684</v>
      </c>
      <c r="D15" s="177">
        <v>1758</v>
      </c>
      <c r="E15" s="177">
        <v>402</v>
      </c>
      <c r="F15" s="177">
        <v>5</v>
      </c>
      <c r="G15" s="177">
        <v>24</v>
      </c>
      <c r="H15" s="177">
        <v>3</v>
      </c>
      <c r="I15" s="177"/>
      <c r="J15" s="177">
        <f t="shared" si="0"/>
        <v>3876</v>
      </c>
      <c r="L15" s="179"/>
      <c r="M15" s="199">
        <f>-36048/1000</f>
        <v>-36.048000000000002</v>
      </c>
      <c r="N15" s="199">
        <f>'Form 3'!O48/1000</f>
        <v>331.33421635010257</v>
      </c>
      <c r="O15" s="199">
        <f>'Form 3'!O84/1000</f>
        <v>302.08179319999999</v>
      </c>
      <c r="P15" s="199">
        <f>'Form 3'!O72/1000</f>
        <v>46.982191219999997</v>
      </c>
      <c r="Q15" s="201">
        <f t="shared" si="1"/>
        <v>644.35020077010256</v>
      </c>
      <c r="R15" s="200"/>
      <c r="S15" s="201">
        <f t="shared" si="2"/>
        <v>4520.3502007701027</v>
      </c>
    </row>
    <row r="16" spans="2:19">
      <c r="B16" s="178">
        <v>2028</v>
      </c>
      <c r="C16" s="177">
        <v>1700</v>
      </c>
      <c r="D16" s="177">
        <v>1768</v>
      </c>
      <c r="E16" s="177">
        <v>403</v>
      </c>
      <c r="F16" s="177">
        <v>5</v>
      </c>
      <c r="G16" s="177">
        <v>24</v>
      </c>
      <c r="H16" s="177">
        <v>3</v>
      </c>
      <c r="I16" s="177"/>
      <c r="J16" s="177">
        <f t="shared" si="0"/>
        <v>3903</v>
      </c>
      <c r="L16" s="179"/>
      <c r="M16" s="199">
        <f>-41980/1000</f>
        <v>-41.98</v>
      </c>
      <c r="N16" s="199">
        <f>'Form 3'!O49/1000</f>
        <v>421.78501089536462</v>
      </c>
      <c r="O16" s="199">
        <f>'Form 3'!O85/1000</f>
        <v>595.1280716</v>
      </c>
      <c r="P16" s="199">
        <f>'Form 3'!O73/1000</f>
        <v>47.005106089999998</v>
      </c>
      <c r="Q16" s="201">
        <f t="shared" si="1"/>
        <v>1021.9381885853645</v>
      </c>
      <c r="R16" s="200"/>
      <c r="S16" s="201">
        <f t="shared" si="2"/>
        <v>4924.9381885853645</v>
      </c>
    </row>
    <row r="17" spans="2:19">
      <c r="B17" s="178">
        <v>2029</v>
      </c>
      <c r="C17" s="177">
        <v>1716</v>
      </c>
      <c r="D17" s="177">
        <v>1776</v>
      </c>
      <c r="E17" s="177">
        <v>405</v>
      </c>
      <c r="F17" s="177">
        <v>5</v>
      </c>
      <c r="G17" s="177">
        <v>24</v>
      </c>
      <c r="H17" s="177">
        <v>3</v>
      </c>
      <c r="I17" s="177"/>
      <c r="J17" s="177">
        <f t="shared" si="0"/>
        <v>3929</v>
      </c>
      <c r="L17" s="179"/>
      <c r="M17" s="199">
        <f>-47912/1000</f>
        <v>-47.911999999999999</v>
      </c>
      <c r="N17" s="199">
        <f>'Form 3'!O50/1000</f>
        <v>522.66634397536484</v>
      </c>
      <c r="O17" s="199">
        <f>'Form 3'!O86/1000</f>
        <v>967.19746640000005</v>
      </c>
      <c r="P17" s="199">
        <f>'Form 3'!O74/1000</f>
        <v>46.982191219999997</v>
      </c>
      <c r="Q17" s="201">
        <f t="shared" si="1"/>
        <v>1488.9340015953649</v>
      </c>
      <c r="R17" s="200"/>
      <c r="S17" s="201">
        <f t="shared" si="2"/>
        <v>5417.9340015953649</v>
      </c>
    </row>
    <row r="18" spans="2:19">
      <c r="B18" s="178">
        <v>2030</v>
      </c>
      <c r="C18" s="177">
        <v>1732</v>
      </c>
      <c r="D18" s="177">
        <v>1783</v>
      </c>
      <c r="E18" s="177">
        <v>407</v>
      </c>
      <c r="F18" s="177">
        <v>5</v>
      </c>
      <c r="G18" s="177">
        <v>24</v>
      </c>
      <c r="H18" s="177">
        <v>3</v>
      </c>
      <c r="I18" s="177"/>
      <c r="J18" s="177">
        <f t="shared" si="0"/>
        <v>3954</v>
      </c>
      <c r="L18" s="179"/>
      <c r="M18" s="199">
        <f>-53845/1000</f>
        <v>-53.844999999999999</v>
      </c>
      <c r="N18" s="199">
        <f>'Form 3'!O51/1000</f>
        <v>637.04731510491933</v>
      </c>
      <c r="O18" s="199">
        <f>'Form 3'!O87/1000</f>
        <v>1270.6516569999999</v>
      </c>
      <c r="P18" s="199">
        <f>'Form 3'!O75/1000</f>
        <v>46.982191219999997</v>
      </c>
      <c r="Q18" s="201">
        <f t="shared" si="1"/>
        <v>1900.8361633249192</v>
      </c>
      <c r="R18" s="200"/>
      <c r="S18" s="201">
        <f t="shared" si="2"/>
        <v>5854.8361633249187</v>
      </c>
    </row>
    <row r="19" spans="2:19">
      <c r="B19" s="178">
        <v>2031</v>
      </c>
      <c r="C19" s="177">
        <v>1747</v>
      </c>
      <c r="D19" s="177">
        <v>1790</v>
      </c>
      <c r="E19" s="177">
        <v>408</v>
      </c>
      <c r="F19" s="177">
        <v>5</v>
      </c>
      <c r="G19" s="177">
        <v>24</v>
      </c>
      <c r="H19" s="177">
        <v>3</v>
      </c>
      <c r="I19" s="177"/>
      <c r="J19" s="177">
        <f t="shared" si="0"/>
        <v>3977</v>
      </c>
      <c r="L19" s="179"/>
      <c r="M19" s="199">
        <f>-56827/1000</f>
        <v>-56.826999999999998</v>
      </c>
      <c r="N19" s="199">
        <f>'Form 3'!O52/1000</f>
        <v>764.86238616172545</v>
      </c>
      <c r="O19" s="199">
        <f>'Form 3'!O88/1000</f>
        <v>1455.4103230000001</v>
      </c>
      <c r="P19" s="199">
        <f>'Form 3'!O76/1000</f>
        <v>46.982191219999997</v>
      </c>
      <c r="Q19" s="201">
        <f t="shared" si="1"/>
        <v>2210.4279003817255</v>
      </c>
      <c r="R19" s="200"/>
      <c r="S19" s="201">
        <f t="shared" si="2"/>
        <v>6187.4279003817255</v>
      </c>
    </row>
    <row r="20" spans="2:19">
      <c r="B20" s="178">
        <v>2032</v>
      </c>
      <c r="C20" s="177">
        <v>1764</v>
      </c>
      <c r="D20" s="177">
        <v>1797</v>
      </c>
      <c r="E20" s="177">
        <v>410</v>
      </c>
      <c r="F20" s="177">
        <v>5</v>
      </c>
      <c r="G20" s="177">
        <v>24</v>
      </c>
      <c r="H20" s="177">
        <v>3</v>
      </c>
      <c r="I20" s="177"/>
      <c r="J20" s="177">
        <f t="shared" si="0"/>
        <v>4003</v>
      </c>
      <c r="L20" s="179"/>
      <c r="M20" s="199">
        <f>-59810/1000</f>
        <v>-59.81</v>
      </c>
      <c r="N20" s="199">
        <f>'Form 3'!O53/1000</f>
        <v>906.03466901298793</v>
      </c>
      <c r="O20" s="199">
        <f>'Form 3'!O89/1000</f>
        <v>1572.6064369999999</v>
      </c>
      <c r="P20" s="199">
        <f>'Form 3'!O77/1000</f>
        <v>47.128487670000005</v>
      </c>
      <c r="Q20" s="201">
        <f t="shared" si="1"/>
        <v>2465.9595936829878</v>
      </c>
      <c r="R20" s="200"/>
      <c r="S20" s="201">
        <f t="shared" si="2"/>
        <v>6468.9595936829883</v>
      </c>
    </row>
    <row r="21" spans="2:19">
      <c r="B21" s="178">
        <v>2033</v>
      </c>
      <c r="C21" s="177">
        <v>1779</v>
      </c>
      <c r="D21" s="177">
        <v>1803</v>
      </c>
      <c r="E21" s="177">
        <v>411</v>
      </c>
      <c r="F21" s="177">
        <v>5</v>
      </c>
      <c r="G21" s="177">
        <v>24</v>
      </c>
      <c r="H21" s="177">
        <v>3</v>
      </c>
      <c r="I21" s="177"/>
      <c r="J21" s="177">
        <f t="shared" si="0"/>
        <v>4025</v>
      </c>
      <c r="L21" s="179"/>
      <c r="M21" s="199">
        <f>-62792/1000</f>
        <v>-62.792000000000002</v>
      </c>
      <c r="N21" s="199">
        <f>'Form 3'!O54/1000</f>
        <v>1050.1916159720606</v>
      </c>
      <c r="O21" s="199">
        <f>'Form 3'!O90/1000</f>
        <v>1569.6238539999999</v>
      </c>
      <c r="P21" s="199">
        <f>'Form 3'!O78/1000</f>
        <v>46.920500429999997</v>
      </c>
      <c r="Q21" s="201">
        <f t="shared" si="1"/>
        <v>2603.943970402061</v>
      </c>
      <c r="R21" s="200"/>
      <c r="S21" s="201">
        <f t="shared" si="2"/>
        <v>6628.9439704020606</v>
      </c>
    </row>
    <row r="22" spans="2:19">
      <c r="B22" s="178">
        <v>2034</v>
      </c>
      <c r="C22" s="177">
        <v>1795</v>
      </c>
      <c r="D22" s="177">
        <v>1810</v>
      </c>
      <c r="E22" s="177">
        <v>412</v>
      </c>
      <c r="F22" s="177">
        <v>5</v>
      </c>
      <c r="G22" s="177">
        <v>24</v>
      </c>
      <c r="H22" s="177">
        <v>3</v>
      </c>
      <c r="I22" s="177"/>
      <c r="J22" s="177">
        <f t="shared" si="0"/>
        <v>4049</v>
      </c>
      <c r="L22" s="179"/>
      <c r="M22" s="199">
        <f>-65775/1000</f>
        <v>-65.775000000000006</v>
      </c>
      <c r="N22" s="199">
        <f>'Form 3'!O55/1000</f>
        <v>1187.2343136819377</v>
      </c>
      <c r="O22" s="199">
        <f>'Form 3'!O91/1000</f>
        <v>1569.6238539999999</v>
      </c>
      <c r="P22" s="199">
        <f>'Form 3'!O79/1000</f>
        <v>46.920500429999997</v>
      </c>
      <c r="Q22" s="201">
        <f t="shared" si="1"/>
        <v>2738.0036681119377</v>
      </c>
      <c r="R22" s="200"/>
      <c r="S22" s="201">
        <f t="shared" si="2"/>
        <v>6787.0036681119382</v>
      </c>
    </row>
    <row r="24" spans="2:19" ht="409.5" customHeight="1">
      <c r="B24" s="222"/>
      <c r="C24" s="222"/>
      <c r="D24" s="222"/>
      <c r="E24" s="222"/>
      <c r="F24" s="222"/>
      <c r="G24" s="222"/>
      <c r="H24" s="222"/>
      <c r="M24" s="215" t="s">
        <v>158</v>
      </c>
      <c r="N24" s="215"/>
      <c r="O24" s="215"/>
      <c r="P24" s="215"/>
      <c r="Q24" s="215"/>
      <c r="R24" s="215"/>
      <c r="S24" s="215"/>
    </row>
  </sheetData>
  <mergeCells count="7">
    <mergeCell ref="M24:S24"/>
    <mergeCell ref="B1:J1"/>
    <mergeCell ref="B2:J2"/>
    <mergeCell ref="B3:J3"/>
    <mergeCell ref="B4:J4"/>
    <mergeCell ref="B5:J5"/>
    <mergeCell ref="B24:H24"/>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DD37-3FE9-4524-B7B4-1F2CE287C2B6}">
  <sheetPr>
    <pageSetUpPr fitToPage="1"/>
  </sheetPr>
  <dimension ref="B1:S32"/>
  <sheetViews>
    <sheetView showGridLines="0" topLeftCell="A3" zoomScaleNormal="100" workbookViewId="0">
      <selection activeCell="V24" sqref="V24"/>
    </sheetView>
  </sheetViews>
  <sheetFormatPr baseColWidth="10" defaultColWidth="8.75" defaultRowHeight="11"/>
  <cols>
    <col min="1" max="1" width="1.75" style="176" customWidth="1"/>
    <col min="2" max="2" width="10.25" style="176" customWidth="1"/>
    <col min="3" max="11" width="15.75" style="176" customWidth="1"/>
    <col min="12" max="12" width="8.75" style="176"/>
    <col min="13" max="13" width="11" style="176" customWidth="1"/>
    <col min="14" max="18" width="8.75" style="176"/>
    <col min="19" max="19" width="12.25" style="176" customWidth="1"/>
    <col min="20" max="16384" width="8.75" style="176"/>
  </cols>
  <sheetData>
    <row r="1" spans="2:19" s="187" customFormat="1" ht="16">
      <c r="B1" s="216" t="s">
        <v>53</v>
      </c>
      <c r="C1" s="216"/>
      <c r="D1" s="216"/>
      <c r="E1" s="216"/>
      <c r="F1" s="216"/>
      <c r="G1" s="216"/>
      <c r="H1" s="216"/>
      <c r="I1" s="216"/>
      <c r="J1" s="216"/>
      <c r="K1" s="216"/>
    </row>
    <row r="2" spans="2:19" ht="16">
      <c r="B2" s="217" t="str">
        <f>'[9]FormsList&amp;FilerInfo'!B2</f>
        <v>San Jose Clean Energy</v>
      </c>
      <c r="C2" s="217"/>
      <c r="D2" s="217"/>
      <c r="E2" s="217"/>
      <c r="F2" s="217"/>
      <c r="G2" s="217"/>
      <c r="H2" s="217"/>
      <c r="I2" s="217"/>
      <c r="J2" s="217"/>
      <c r="K2" s="217"/>
    </row>
    <row r="3" spans="2:19" ht="13">
      <c r="B3" s="190"/>
      <c r="C3" s="198"/>
      <c r="D3" s="198"/>
      <c r="E3" s="198"/>
      <c r="F3" s="198"/>
      <c r="G3" s="198"/>
      <c r="H3" s="198"/>
      <c r="I3" s="198"/>
      <c r="J3" s="198"/>
      <c r="K3" s="198"/>
    </row>
    <row r="4" spans="2:19" s="187" customFormat="1" ht="20" customHeight="1">
      <c r="B4" s="223" t="s">
        <v>29</v>
      </c>
      <c r="C4" s="223"/>
      <c r="D4" s="223"/>
      <c r="E4" s="223"/>
      <c r="F4" s="223"/>
      <c r="G4" s="223"/>
      <c r="H4" s="223"/>
      <c r="I4" s="223"/>
      <c r="J4" s="223"/>
      <c r="K4" s="223"/>
    </row>
    <row r="5" spans="2:19" ht="13">
      <c r="B5" s="219" t="s">
        <v>54</v>
      </c>
      <c r="C5" s="219"/>
      <c r="D5" s="219"/>
      <c r="E5" s="219"/>
      <c r="F5" s="219"/>
      <c r="G5" s="219"/>
      <c r="H5" s="219"/>
      <c r="I5" s="219"/>
      <c r="J5" s="219"/>
      <c r="K5" s="219"/>
    </row>
    <row r="6" spans="2:19" ht="20" customHeight="1">
      <c r="B6" s="191"/>
      <c r="C6" s="191"/>
      <c r="D6" s="191"/>
      <c r="E6" s="191"/>
      <c r="F6" s="191"/>
      <c r="G6" s="191"/>
      <c r="H6" s="191"/>
      <c r="I6" s="191"/>
      <c r="J6" s="191"/>
      <c r="K6" s="191"/>
    </row>
    <row r="7" spans="2:19" ht="25.5" customHeight="1">
      <c r="B7" s="224" t="s">
        <v>55</v>
      </c>
      <c r="C7" s="224"/>
      <c r="D7" s="224"/>
      <c r="E7" s="224"/>
      <c r="F7" s="224"/>
      <c r="G7" s="224"/>
      <c r="H7" s="224"/>
      <c r="I7" s="224"/>
      <c r="J7" s="224"/>
      <c r="K7" s="224"/>
      <c r="M7" s="225" t="s">
        <v>157</v>
      </c>
      <c r="N7" s="225"/>
      <c r="O7" s="225"/>
      <c r="P7" s="225"/>
      <c r="Q7" s="225"/>
    </row>
    <row r="8" spans="2:19" ht="39" customHeight="1">
      <c r="B8" s="197" t="s">
        <v>42</v>
      </c>
      <c r="C8" s="197" t="s">
        <v>43</v>
      </c>
      <c r="D8" s="197" t="s">
        <v>44</v>
      </c>
      <c r="E8" s="183" t="s">
        <v>45</v>
      </c>
      <c r="F8" s="183" t="s">
        <v>56</v>
      </c>
      <c r="G8" s="196" t="s">
        <v>47</v>
      </c>
      <c r="H8" s="183" t="s">
        <v>48</v>
      </c>
      <c r="I8" s="183"/>
      <c r="J8" s="183" t="s">
        <v>57</v>
      </c>
      <c r="K8" s="195" t="s">
        <v>58</v>
      </c>
      <c r="M8" s="181" t="s">
        <v>154</v>
      </c>
      <c r="N8" s="181" t="s">
        <v>50</v>
      </c>
      <c r="O8" s="181" t="s">
        <v>51</v>
      </c>
      <c r="P8" s="178" t="s">
        <v>52</v>
      </c>
      <c r="Q8" s="181" t="s">
        <v>156</v>
      </c>
      <c r="S8" s="181" t="s">
        <v>155</v>
      </c>
    </row>
    <row r="9" spans="2:19">
      <c r="B9" s="178">
        <v>2021</v>
      </c>
      <c r="C9" s="194">
        <v>533.9</v>
      </c>
      <c r="D9" s="194">
        <v>310.60000000000002</v>
      </c>
      <c r="E9" s="194">
        <v>41.3</v>
      </c>
      <c r="F9" s="194">
        <v>1</v>
      </c>
      <c r="G9" s="194">
        <v>0.2</v>
      </c>
      <c r="H9" s="194">
        <v>0.3</v>
      </c>
      <c r="I9" s="194"/>
      <c r="J9" s="194">
        <v>80</v>
      </c>
      <c r="K9" s="180">
        <f t="shared" ref="K9:K22" si="0">SUM(C9:J9)</f>
        <v>967.3</v>
      </c>
      <c r="M9" s="178"/>
      <c r="N9" s="178"/>
      <c r="O9" s="178"/>
      <c r="P9" s="178"/>
      <c r="Q9" s="178"/>
      <c r="S9" s="178"/>
    </row>
    <row r="10" spans="2:19">
      <c r="B10" s="178">
        <v>2022</v>
      </c>
      <c r="C10" s="194">
        <v>586.1</v>
      </c>
      <c r="D10" s="194">
        <v>412.5</v>
      </c>
      <c r="E10" s="194">
        <v>66.599999999999994</v>
      </c>
      <c r="F10" s="194">
        <v>1.2</v>
      </c>
      <c r="G10" s="194">
        <v>0.1</v>
      </c>
      <c r="H10" s="194">
        <v>0.3</v>
      </c>
      <c r="I10" s="194"/>
      <c r="J10" s="194">
        <v>99.3</v>
      </c>
      <c r="K10" s="180">
        <f t="shared" si="0"/>
        <v>1166.0999999999999</v>
      </c>
      <c r="M10" s="178"/>
      <c r="N10" s="178"/>
      <c r="O10" s="178"/>
      <c r="P10" s="178"/>
      <c r="Q10" s="178"/>
      <c r="S10" s="178"/>
    </row>
    <row r="11" spans="2:19">
      <c r="B11" s="178">
        <v>2023</v>
      </c>
      <c r="C11" s="193">
        <v>486.3</v>
      </c>
      <c r="D11" s="193">
        <v>366.8</v>
      </c>
      <c r="E11" s="193">
        <v>66.599999999999994</v>
      </c>
      <c r="F11" s="193">
        <v>0.4</v>
      </c>
      <c r="G11" s="193">
        <v>0.1</v>
      </c>
      <c r="H11" s="193">
        <v>0.3</v>
      </c>
      <c r="I11" s="193"/>
      <c r="J11" s="193">
        <v>70.900000000000006</v>
      </c>
      <c r="K11" s="177">
        <f t="shared" si="0"/>
        <v>991.4</v>
      </c>
      <c r="M11" s="199">
        <v>-1.01</v>
      </c>
      <c r="N11" s="199">
        <f>'Form 3'!T44</f>
        <v>3.4434503191344161</v>
      </c>
      <c r="O11" s="199"/>
      <c r="P11" s="199"/>
      <c r="Q11" s="199">
        <f t="shared" ref="Q11:Q22" si="1">SUM(N11:P11) + M11</f>
        <v>2.4334503191344163</v>
      </c>
      <c r="R11" s="202"/>
      <c r="S11" s="201">
        <f t="shared" ref="S11:S22" si="2">SUM(K11+Q11)</f>
        <v>993.83345031913439</v>
      </c>
    </row>
    <row r="12" spans="2:19">
      <c r="B12" s="178">
        <v>2024</v>
      </c>
      <c r="C12" s="177">
        <v>484.8</v>
      </c>
      <c r="D12" s="177">
        <v>369.2</v>
      </c>
      <c r="E12" s="177">
        <v>66.599999999999994</v>
      </c>
      <c r="F12" s="177">
        <v>0.4</v>
      </c>
      <c r="G12" s="177">
        <v>0.1</v>
      </c>
      <c r="H12" s="177">
        <v>0.3</v>
      </c>
      <c r="I12" s="177"/>
      <c r="J12" s="177">
        <v>71</v>
      </c>
      <c r="K12" s="177">
        <f t="shared" si="0"/>
        <v>992.4</v>
      </c>
      <c r="M12" s="199">
        <f>-('Form 3'!T33)</f>
        <v>-2.0127199999999998</v>
      </c>
      <c r="N12" s="199">
        <f>'Form 3'!T45</f>
        <v>7.2905133330163192</v>
      </c>
      <c r="O12" s="199"/>
      <c r="P12" s="199"/>
      <c r="Q12" s="199">
        <f t="shared" si="1"/>
        <v>5.2777933330163194</v>
      </c>
      <c r="R12" s="202"/>
      <c r="S12" s="201">
        <f t="shared" si="2"/>
        <v>997.67779333301633</v>
      </c>
    </row>
    <row r="13" spans="2:19">
      <c r="B13" s="178">
        <v>2025</v>
      </c>
      <c r="C13" s="193">
        <v>485.6</v>
      </c>
      <c r="D13" s="193">
        <v>370.1</v>
      </c>
      <c r="E13" s="193">
        <v>67</v>
      </c>
      <c r="F13" s="193">
        <v>0.4</v>
      </c>
      <c r="G13" s="193">
        <v>0.1</v>
      </c>
      <c r="H13" s="193">
        <v>0.3</v>
      </c>
      <c r="I13" s="193"/>
      <c r="J13" s="193">
        <v>71.099999999999994</v>
      </c>
      <c r="K13" s="177">
        <f t="shared" si="0"/>
        <v>994.6</v>
      </c>
      <c r="M13" s="199">
        <f>-('Form 3'!T34)</f>
        <v>-2.6668593506493505</v>
      </c>
      <c r="N13" s="199">
        <f>'Form 3'!T46</f>
        <v>11.60344102971349</v>
      </c>
      <c r="O13" s="199"/>
      <c r="P13" s="199">
        <f>'Form 3'!T70</f>
        <v>8</v>
      </c>
      <c r="Q13" s="199">
        <f t="shared" si="1"/>
        <v>16.93658167906414</v>
      </c>
      <c r="R13" s="202"/>
      <c r="S13" s="201">
        <f t="shared" si="2"/>
        <v>1011.5365816790642</v>
      </c>
    </row>
    <row r="14" spans="2:19">
      <c r="B14" s="178">
        <v>2026</v>
      </c>
      <c r="C14" s="177">
        <v>489.2</v>
      </c>
      <c r="D14" s="177">
        <v>369.2</v>
      </c>
      <c r="E14" s="177">
        <v>66.7</v>
      </c>
      <c r="F14" s="177">
        <v>0.4</v>
      </c>
      <c r="G14" s="177">
        <v>0.1</v>
      </c>
      <c r="H14" s="177">
        <v>0.3</v>
      </c>
      <c r="I14" s="177"/>
      <c r="J14" s="177">
        <v>71.400000000000006</v>
      </c>
      <c r="K14" s="177">
        <f t="shared" si="0"/>
        <v>997.3</v>
      </c>
      <c r="M14" s="199">
        <f>-('Form 3'!T35)</f>
        <v>-3.3209987012987012</v>
      </c>
      <c r="N14" s="199">
        <f>'Form 3'!T47</f>
        <v>16.461317634469697</v>
      </c>
      <c r="O14" s="199">
        <f>'Form 3'!T83</f>
        <v>15.3</v>
      </c>
      <c r="P14" s="199">
        <f>'[9]Form 3'!T71</f>
        <v>8</v>
      </c>
      <c r="Q14" s="199">
        <f t="shared" si="1"/>
        <v>36.440318933171</v>
      </c>
      <c r="R14" s="202"/>
      <c r="S14" s="201">
        <f t="shared" si="2"/>
        <v>1033.740318933171</v>
      </c>
    </row>
    <row r="15" spans="2:19">
      <c r="B15" s="178">
        <v>2027</v>
      </c>
      <c r="C15" s="193">
        <v>493.5</v>
      </c>
      <c r="D15" s="193">
        <v>367</v>
      </c>
      <c r="E15" s="193">
        <v>66.5</v>
      </c>
      <c r="F15" s="193">
        <v>0.4</v>
      </c>
      <c r="G15" s="193">
        <v>0.1</v>
      </c>
      <c r="H15" s="193">
        <v>0.3</v>
      </c>
      <c r="I15" s="193"/>
      <c r="J15" s="193">
        <v>71.5</v>
      </c>
      <c r="K15" s="177">
        <f t="shared" si="0"/>
        <v>999.3</v>
      </c>
      <c r="M15" s="199">
        <f>-('Form 3'!T36)</f>
        <v>-3.9751380519480524</v>
      </c>
      <c r="N15" s="199">
        <f>'Form 3'!T48</f>
        <v>21.902967843096235</v>
      </c>
      <c r="O15" s="199">
        <f>'Form 3'!T84</f>
        <v>38.799999999999997</v>
      </c>
      <c r="P15" s="199">
        <f>'[9]Form 3'!T72</f>
        <v>8</v>
      </c>
      <c r="Q15" s="199">
        <f t="shared" si="1"/>
        <v>64.727829791148181</v>
      </c>
      <c r="R15" s="202"/>
      <c r="S15" s="201">
        <f t="shared" si="2"/>
        <v>1064.0278297911482</v>
      </c>
    </row>
    <row r="16" spans="2:19">
      <c r="B16" s="178">
        <v>2028</v>
      </c>
      <c r="C16" s="177">
        <v>498</v>
      </c>
      <c r="D16" s="177">
        <v>364.4</v>
      </c>
      <c r="E16" s="177">
        <v>66.400000000000006</v>
      </c>
      <c r="F16" s="177">
        <v>0.4</v>
      </c>
      <c r="G16" s="177">
        <v>0.1</v>
      </c>
      <c r="H16" s="177">
        <v>0.3</v>
      </c>
      <c r="I16" s="177"/>
      <c r="J16" s="177">
        <v>71.7</v>
      </c>
      <c r="K16" s="177">
        <f t="shared" si="0"/>
        <v>1001.3</v>
      </c>
      <c r="M16" s="199">
        <f>-('Form 3'!T37)</f>
        <v>-4.6292774025974035</v>
      </c>
      <c r="N16" s="199">
        <f>'Form 3'!T49</f>
        <v>28.037932350251598</v>
      </c>
      <c r="O16" s="199">
        <f>'Form 3'!T85</f>
        <v>76.7</v>
      </c>
      <c r="P16" s="199">
        <f>'[9]Form 3'!T73</f>
        <v>8</v>
      </c>
      <c r="Q16" s="199">
        <f t="shared" si="1"/>
        <v>108.10865494765419</v>
      </c>
      <c r="R16" s="202"/>
      <c r="S16" s="201">
        <f t="shared" si="2"/>
        <v>1109.4086549476542</v>
      </c>
    </row>
    <row r="17" spans="2:19">
      <c r="B17" s="178">
        <v>2029</v>
      </c>
      <c r="C17" s="193">
        <v>499.4</v>
      </c>
      <c r="D17" s="193">
        <v>364.9</v>
      </c>
      <c r="E17" s="193">
        <v>66.3</v>
      </c>
      <c r="F17" s="193">
        <v>0.4</v>
      </c>
      <c r="G17" s="193">
        <v>0.1</v>
      </c>
      <c r="H17" s="193">
        <v>0.3</v>
      </c>
      <c r="I17" s="193"/>
      <c r="J17" s="193">
        <v>71.8</v>
      </c>
      <c r="K17" s="177">
        <f t="shared" si="0"/>
        <v>1003.1999999999998</v>
      </c>
      <c r="M17" s="199">
        <f>-('Form 3'!T38)</f>
        <v>-5.2834167532467537</v>
      </c>
      <c r="N17" s="199">
        <f>'Form 3'!T50</f>
        <v>34.6632110229028</v>
      </c>
      <c r="O17" s="199">
        <f>'Form 3'!T86</f>
        <v>122.4</v>
      </c>
      <c r="P17" s="199">
        <f>'[9]Form 3'!T74</f>
        <v>8</v>
      </c>
      <c r="Q17" s="199">
        <f t="shared" si="1"/>
        <v>159.77979426965607</v>
      </c>
      <c r="R17" s="202"/>
      <c r="S17" s="201">
        <f t="shared" si="2"/>
        <v>1162.9797942696559</v>
      </c>
    </row>
    <row r="18" spans="2:19">
      <c r="B18" s="178">
        <v>2030</v>
      </c>
      <c r="C18" s="177">
        <v>499.6</v>
      </c>
      <c r="D18" s="177">
        <v>366.3</v>
      </c>
      <c r="E18" s="177">
        <v>66.400000000000006</v>
      </c>
      <c r="F18" s="177">
        <v>0.4</v>
      </c>
      <c r="G18" s="177">
        <v>0.1</v>
      </c>
      <c r="H18" s="177">
        <v>0.3</v>
      </c>
      <c r="I18" s="177"/>
      <c r="J18" s="177">
        <v>72</v>
      </c>
      <c r="K18" s="177">
        <f t="shared" si="0"/>
        <v>1005.1</v>
      </c>
      <c r="M18" s="199">
        <f>-('Form 3'!T39)</f>
        <v>-5.9375561038961049</v>
      </c>
      <c r="N18" s="199">
        <f>'Form 3'!T51</f>
        <v>42.244333722326708</v>
      </c>
      <c r="O18" s="199">
        <f>'Form 3'!T87</f>
        <v>156.30000000000001</v>
      </c>
      <c r="P18" s="199">
        <f>'[9]Form 3'!T75</f>
        <v>8</v>
      </c>
      <c r="Q18" s="199">
        <f t="shared" si="1"/>
        <v>200.60677761843061</v>
      </c>
      <c r="R18" s="202"/>
      <c r="S18" s="201">
        <f t="shared" si="2"/>
        <v>1205.7067776184306</v>
      </c>
    </row>
    <row r="19" spans="2:19">
      <c r="B19" s="178">
        <v>2031</v>
      </c>
      <c r="C19" s="177">
        <v>499.7</v>
      </c>
      <c r="D19" s="177">
        <v>368</v>
      </c>
      <c r="E19" s="177">
        <v>66.400000000000006</v>
      </c>
      <c r="F19" s="177">
        <v>0.4</v>
      </c>
      <c r="G19" s="177">
        <v>0.1</v>
      </c>
      <c r="H19" s="177">
        <v>0.3</v>
      </c>
      <c r="I19" s="177"/>
      <c r="J19" s="177">
        <v>72.099999999999994</v>
      </c>
      <c r="K19" s="177">
        <f t="shared" si="0"/>
        <v>1007</v>
      </c>
      <c r="M19" s="199">
        <f>-('Form 3'!T40)</f>
        <v>-6.2663707792207806</v>
      </c>
      <c r="N19" s="199">
        <f>'Form 3'!T52</f>
        <v>50.79974832768751</v>
      </c>
      <c r="O19" s="199">
        <f>'Form 3'!T88</f>
        <v>178.4</v>
      </c>
      <c r="P19" s="199">
        <f>'[9]Form 3'!T76</f>
        <v>8</v>
      </c>
      <c r="Q19" s="199">
        <f t="shared" si="1"/>
        <v>230.93337754846675</v>
      </c>
      <c r="R19" s="202"/>
      <c r="S19" s="201">
        <f t="shared" si="2"/>
        <v>1237.9333775484668</v>
      </c>
    </row>
    <row r="20" spans="2:19">
      <c r="B20" s="178">
        <v>2032</v>
      </c>
      <c r="C20" s="177">
        <v>504.1</v>
      </c>
      <c r="D20" s="177">
        <v>365.6</v>
      </c>
      <c r="E20" s="177">
        <v>66.099999999999994</v>
      </c>
      <c r="F20" s="177">
        <v>0.4</v>
      </c>
      <c r="G20" s="177">
        <v>0.1</v>
      </c>
      <c r="H20" s="177">
        <v>0.3</v>
      </c>
      <c r="I20" s="177"/>
      <c r="J20" s="177">
        <v>72.3</v>
      </c>
      <c r="K20" s="177">
        <f t="shared" si="0"/>
        <v>1008.9</v>
      </c>
      <c r="M20" s="199">
        <f>-('Form 3'!T41)</f>
        <v>-6.5951854545454562</v>
      </c>
      <c r="N20" s="199">
        <f>'Form 3'!T53</f>
        <v>60.101241399176629</v>
      </c>
      <c r="O20" s="199">
        <f>'Form 3'!T89</f>
        <v>189.5</v>
      </c>
      <c r="P20" s="199">
        <f>'[9]Form 3'!T77</f>
        <v>8</v>
      </c>
      <c r="Q20" s="199">
        <f t="shared" si="1"/>
        <v>251.00605594463116</v>
      </c>
      <c r="R20" s="202"/>
      <c r="S20" s="201">
        <f t="shared" si="2"/>
        <v>1259.9060559446311</v>
      </c>
    </row>
    <row r="21" spans="2:19">
      <c r="B21" s="178">
        <v>2033</v>
      </c>
      <c r="C21" s="177">
        <v>508.5</v>
      </c>
      <c r="D21" s="177">
        <v>363.2</v>
      </c>
      <c r="E21" s="177">
        <v>65.900000000000006</v>
      </c>
      <c r="F21" s="177">
        <v>0.4</v>
      </c>
      <c r="G21" s="177">
        <v>0.1</v>
      </c>
      <c r="H21" s="177">
        <v>0.3</v>
      </c>
      <c r="I21" s="177"/>
      <c r="J21" s="177">
        <v>72.400000000000006</v>
      </c>
      <c r="K21" s="177">
        <f t="shared" si="0"/>
        <v>1010.8</v>
      </c>
      <c r="M21" s="199">
        <f>-('Form 3'!T42)</f>
        <v>-6.9240001298701319</v>
      </c>
      <c r="N21" s="199">
        <f>'Form 3'!T54</f>
        <v>69.828181852888591</v>
      </c>
      <c r="O21" s="199">
        <f>'Form 3'!T90</f>
        <v>189.5</v>
      </c>
      <c r="P21" s="199">
        <f>'[9]Form 3'!T78</f>
        <v>8</v>
      </c>
      <c r="Q21" s="199">
        <f t="shared" si="1"/>
        <v>260.40418172301844</v>
      </c>
      <c r="R21" s="202"/>
      <c r="S21" s="201">
        <f t="shared" si="2"/>
        <v>1271.2041817230183</v>
      </c>
    </row>
    <row r="22" spans="2:19">
      <c r="B22" s="178">
        <v>2034</v>
      </c>
      <c r="C22" s="177">
        <v>511.1</v>
      </c>
      <c r="D22" s="177">
        <v>362.2</v>
      </c>
      <c r="E22" s="177">
        <v>65.900000000000006</v>
      </c>
      <c r="F22" s="177">
        <v>0.4</v>
      </c>
      <c r="G22" s="177">
        <v>0.1</v>
      </c>
      <c r="H22" s="177">
        <v>0.3</v>
      </c>
      <c r="I22" s="177"/>
      <c r="J22" s="177">
        <v>72.599999999999994</v>
      </c>
      <c r="K22" s="177">
        <f t="shared" si="0"/>
        <v>1012.5999999999999</v>
      </c>
      <c r="M22" s="199">
        <f>-('Form 3'!T43)</f>
        <v>-7.2528148051948067</v>
      </c>
      <c r="N22" s="199">
        <f>'Form 3'!T55</f>
        <v>78.860531240608466</v>
      </c>
      <c r="O22" s="199">
        <f>'Form 3'!T91</f>
        <v>189.5</v>
      </c>
      <c r="P22" s="199">
        <f>'[9]Form 3'!T79</f>
        <v>8</v>
      </c>
      <c r="Q22" s="199">
        <f t="shared" si="1"/>
        <v>269.10771643541364</v>
      </c>
      <c r="R22" s="202"/>
      <c r="S22" s="201">
        <f t="shared" si="2"/>
        <v>1281.7077164354137</v>
      </c>
    </row>
    <row r="24" spans="2:19" ht="409.5" customHeight="1">
      <c r="B24" s="222"/>
      <c r="C24" s="222"/>
      <c r="D24" s="222"/>
      <c r="E24" s="222"/>
      <c r="F24" s="222"/>
      <c r="G24" s="222"/>
      <c r="H24" s="222"/>
      <c r="M24" s="215" t="s">
        <v>159</v>
      </c>
      <c r="N24" s="215"/>
      <c r="O24" s="215"/>
      <c r="P24" s="215"/>
      <c r="Q24" s="215"/>
      <c r="R24" s="215"/>
      <c r="S24" s="215"/>
    </row>
    <row r="25" spans="2:19">
      <c r="B25" s="192"/>
      <c r="C25" s="192"/>
      <c r="D25" s="192"/>
      <c r="E25" s="192"/>
      <c r="F25" s="192"/>
      <c r="G25" s="192"/>
      <c r="H25" s="192"/>
    </row>
    <row r="26" spans="2:19">
      <c r="B26" s="192"/>
      <c r="C26" s="192"/>
      <c r="D26" s="192"/>
      <c r="E26" s="192"/>
      <c r="F26" s="192"/>
      <c r="G26" s="192"/>
      <c r="H26" s="192"/>
    </row>
    <row r="27" spans="2:19">
      <c r="B27" s="192"/>
      <c r="C27" s="192"/>
      <c r="D27" s="192"/>
      <c r="E27" s="192"/>
      <c r="F27" s="192"/>
      <c r="G27" s="192"/>
      <c r="H27" s="192"/>
    </row>
    <row r="28" spans="2:19">
      <c r="B28" s="192"/>
      <c r="C28" s="192"/>
      <c r="D28" s="192"/>
      <c r="E28" s="192"/>
      <c r="F28" s="192"/>
      <c r="G28" s="192"/>
      <c r="H28" s="192"/>
    </row>
    <row r="29" spans="2:19">
      <c r="B29" s="192"/>
      <c r="C29" s="192"/>
      <c r="D29" s="192"/>
      <c r="E29" s="192"/>
      <c r="F29" s="192"/>
      <c r="G29" s="192"/>
      <c r="H29" s="192"/>
    </row>
    <row r="30" spans="2:19">
      <c r="B30" s="192"/>
      <c r="C30" s="192"/>
      <c r="D30" s="192"/>
      <c r="E30" s="192"/>
      <c r="F30" s="192"/>
      <c r="G30" s="192"/>
      <c r="H30" s="192"/>
    </row>
    <row r="31" spans="2:19">
      <c r="B31" s="192"/>
      <c r="C31" s="192"/>
      <c r="D31" s="192"/>
      <c r="E31" s="192"/>
      <c r="F31" s="192"/>
      <c r="G31" s="192"/>
      <c r="H31" s="192"/>
    </row>
    <row r="32" spans="2:19">
      <c r="B32" s="192"/>
      <c r="C32" s="192"/>
      <c r="D32" s="192"/>
      <c r="E32" s="192"/>
      <c r="F32" s="192"/>
      <c r="G32" s="192"/>
      <c r="H32" s="192"/>
    </row>
  </sheetData>
  <mergeCells count="8">
    <mergeCell ref="B24:H24"/>
    <mergeCell ref="M24:S24"/>
    <mergeCell ref="B1:K1"/>
    <mergeCell ref="B2:K2"/>
    <mergeCell ref="B4:K4"/>
    <mergeCell ref="B5:K5"/>
    <mergeCell ref="B7:K7"/>
    <mergeCell ref="M7:Q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4"/>
  <sheetViews>
    <sheetView topLeftCell="D1" zoomScale="87" zoomScaleNormal="87" workbookViewId="0">
      <selection activeCell="O32" sqref="O32"/>
    </sheetView>
  </sheetViews>
  <sheetFormatPr baseColWidth="10" defaultColWidth="9.25" defaultRowHeight="16.5" customHeight="1"/>
  <cols>
    <col min="1" max="1" width="5" style="98" customWidth="1"/>
    <col min="2" max="2" width="26" style="101" customWidth="1"/>
    <col min="3" max="3" width="21" style="101" customWidth="1"/>
    <col min="4" max="5" width="15.5" style="98" customWidth="1"/>
    <col min="6" max="20" width="15.75" style="98" customWidth="1"/>
    <col min="21" max="16384" width="9.25" style="98"/>
  </cols>
  <sheetData>
    <row r="1" spans="2:20" ht="16.5" customHeight="1">
      <c r="B1" s="230" t="s">
        <v>59</v>
      </c>
      <c r="C1" s="230"/>
      <c r="D1" s="230"/>
      <c r="E1" s="230"/>
      <c r="F1" s="230"/>
      <c r="G1" s="230"/>
      <c r="H1" s="230"/>
      <c r="I1" s="230"/>
      <c r="J1" s="230"/>
      <c r="K1" s="230"/>
      <c r="L1" s="230"/>
      <c r="M1" s="230"/>
      <c r="N1" s="230"/>
      <c r="O1" s="230"/>
      <c r="P1" s="230"/>
      <c r="Q1" s="230"/>
      <c r="R1" s="230"/>
      <c r="S1" s="230"/>
      <c r="T1" s="230"/>
    </row>
    <row r="2" spans="2:20" ht="16.5" customHeight="1">
      <c r="B2" s="231" t="str">
        <f>'FormsList&amp;FilerInfo'!B2</f>
        <v>San Jose Clean Energy</v>
      </c>
      <c r="C2" s="231"/>
      <c r="D2" s="231"/>
      <c r="E2" s="231"/>
      <c r="F2" s="231"/>
      <c r="G2" s="231"/>
      <c r="H2" s="231"/>
      <c r="I2" s="231"/>
      <c r="J2" s="231"/>
      <c r="K2" s="231"/>
      <c r="L2" s="231"/>
      <c r="M2" s="231"/>
      <c r="N2" s="231"/>
      <c r="O2" s="231"/>
      <c r="P2" s="231"/>
      <c r="Q2" s="231"/>
      <c r="R2" s="231"/>
      <c r="S2" s="231"/>
      <c r="T2" s="231"/>
    </row>
    <row r="3" spans="2:20" ht="16.5" customHeight="1">
      <c r="B3" s="99"/>
      <c r="C3" s="99"/>
      <c r="D3" s="99"/>
      <c r="E3" s="99"/>
      <c r="F3" s="99"/>
      <c r="G3" s="99"/>
      <c r="H3" s="99"/>
      <c r="I3" s="99"/>
      <c r="J3" s="99"/>
      <c r="K3" s="99"/>
      <c r="L3" s="100"/>
    </row>
    <row r="4" spans="2:20" ht="16.5" customHeight="1">
      <c r="B4" s="232" t="s">
        <v>60</v>
      </c>
      <c r="C4" s="232"/>
      <c r="D4" s="232"/>
      <c r="E4" s="232"/>
      <c r="F4" s="232"/>
      <c r="G4" s="232"/>
      <c r="H4" s="232"/>
      <c r="I4" s="232"/>
      <c r="J4" s="232"/>
      <c r="K4" s="232"/>
      <c r="L4" s="232"/>
      <c r="M4" s="232"/>
      <c r="N4" s="232"/>
      <c r="O4" s="232"/>
      <c r="P4" s="232"/>
      <c r="Q4" s="232"/>
      <c r="R4" s="232"/>
      <c r="S4" s="232"/>
      <c r="T4" s="232"/>
    </row>
    <row r="6" spans="2:20" ht="33.75" customHeight="1">
      <c r="D6" s="102"/>
      <c r="E6" s="233" t="s">
        <v>61</v>
      </c>
      <c r="F6" s="234"/>
      <c r="G6" s="234"/>
      <c r="H6" s="234"/>
      <c r="I6" s="234"/>
      <c r="J6" s="235"/>
      <c r="K6" s="236" t="s">
        <v>62</v>
      </c>
      <c r="L6" s="236"/>
      <c r="M6" s="236"/>
      <c r="N6" s="236"/>
      <c r="O6" s="236"/>
      <c r="P6" s="236" t="s">
        <v>63</v>
      </c>
      <c r="Q6" s="236"/>
      <c r="R6" s="236"/>
      <c r="S6" s="236"/>
      <c r="T6" s="236"/>
    </row>
    <row r="7" spans="2:20" ht="16.5" customHeight="1">
      <c r="B7" s="103" t="s">
        <v>64</v>
      </c>
      <c r="C7" s="104" t="s">
        <v>65</v>
      </c>
      <c r="D7" s="105" t="s">
        <v>66</v>
      </c>
      <c r="E7" s="106" t="s">
        <v>67</v>
      </c>
      <c r="F7" s="107" t="s">
        <v>68</v>
      </c>
      <c r="G7" s="108" t="s">
        <v>69</v>
      </c>
      <c r="H7" s="108" t="s">
        <v>70</v>
      </c>
      <c r="I7" s="108" t="s">
        <v>71</v>
      </c>
      <c r="J7" s="108" t="s">
        <v>49</v>
      </c>
      <c r="K7" s="108" t="s">
        <v>68</v>
      </c>
      <c r="L7" s="108" t="s">
        <v>69</v>
      </c>
      <c r="M7" s="108" t="s">
        <v>70</v>
      </c>
      <c r="N7" s="108" t="s">
        <v>71</v>
      </c>
      <c r="O7" s="108" t="s">
        <v>49</v>
      </c>
      <c r="P7" s="108" t="s">
        <v>68</v>
      </c>
      <c r="Q7" s="108" t="s">
        <v>69</v>
      </c>
      <c r="R7" s="108" t="s">
        <v>70</v>
      </c>
      <c r="S7" s="108" t="s">
        <v>71</v>
      </c>
      <c r="T7" s="108" t="s">
        <v>49</v>
      </c>
    </row>
    <row r="8" spans="2:20" ht="16.5" customHeight="1">
      <c r="B8" s="109"/>
      <c r="C8" s="109" t="s">
        <v>72</v>
      </c>
      <c r="D8" s="110">
        <v>2023</v>
      </c>
      <c r="E8" s="110"/>
      <c r="F8" s="111"/>
      <c r="G8" s="111"/>
      <c r="H8" s="111"/>
      <c r="I8" s="111"/>
      <c r="J8" s="111"/>
      <c r="K8" s="167"/>
      <c r="L8" s="167"/>
      <c r="M8" s="167"/>
      <c r="N8" s="167"/>
      <c r="O8" s="167"/>
      <c r="P8" s="112"/>
      <c r="Q8" s="112"/>
      <c r="R8" s="112"/>
      <c r="S8" s="112"/>
      <c r="T8" s="168"/>
    </row>
    <row r="9" spans="2:20" ht="16.5" customHeight="1">
      <c r="B9" s="109"/>
      <c r="C9" s="109" t="s">
        <v>72</v>
      </c>
      <c r="D9" s="110">
        <v>2024</v>
      </c>
      <c r="E9" s="113"/>
      <c r="F9" s="111"/>
      <c r="G9" s="111"/>
      <c r="H9" s="111"/>
      <c r="I9" s="111"/>
      <c r="J9" s="111"/>
      <c r="K9" s="167"/>
      <c r="L9" s="167"/>
      <c r="M9" s="167"/>
      <c r="N9" s="167"/>
      <c r="O9" s="167"/>
      <c r="P9" s="112"/>
      <c r="Q9" s="112"/>
      <c r="R9" s="112"/>
      <c r="S9" s="112"/>
      <c r="T9" s="168"/>
    </row>
    <row r="10" spans="2:20" ht="16.5" customHeight="1">
      <c r="B10" s="109"/>
      <c r="C10" s="109" t="s">
        <v>72</v>
      </c>
      <c r="D10" s="110">
        <v>2025</v>
      </c>
      <c r="E10" s="113"/>
      <c r="F10" s="111"/>
      <c r="G10" s="111"/>
      <c r="H10" s="111"/>
      <c r="I10" s="111"/>
      <c r="J10" s="111"/>
      <c r="K10" s="167"/>
      <c r="L10" s="167"/>
      <c r="M10" s="167"/>
      <c r="N10" s="167"/>
      <c r="O10" s="167"/>
      <c r="P10" s="112"/>
      <c r="Q10" s="112"/>
      <c r="R10" s="112"/>
      <c r="S10" s="112"/>
      <c r="T10" s="168"/>
    </row>
    <row r="11" spans="2:20" ht="16.5" customHeight="1">
      <c r="B11" s="109"/>
      <c r="C11" s="109" t="s">
        <v>72</v>
      </c>
      <c r="D11" s="110">
        <v>2026</v>
      </c>
      <c r="E11" s="113"/>
      <c r="F11" s="111"/>
      <c r="G11" s="111"/>
      <c r="H11" s="111"/>
      <c r="I11" s="111"/>
      <c r="J11" s="111"/>
      <c r="K11" s="167"/>
      <c r="L11" s="167"/>
      <c r="M11" s="167"/>
      <c r="N11" s="167"/>
      <c r="O11" s="167"/>
      <c r="P11" s="112"/>
      <c r="Q11" s="112"/>
      <c r="R11" s="112"/>
      <c r="S11" s="112"/>
      <c r="T11" s="168"/>
    </row>
    <row r="12" spans="2:20" ht="16.5" customHeight="1">
      <c r="B12" s="109"/>
      <c r="C12" s="109" t="s">
        <v>72</v>
      </c>
      <c r="D12" s="110">
        <v>2027</v>
      </c>
      <c r="E12" s="113"/>
      <c r="F12" s="111"/>
      <c r="G12" s="111"/>
      <c r="H12" s="111"/>
      <c r="I12" s="111"/>
      <c r="J12" s="111"/>
      <c r="K12" s="167"/>
      <c r="L12" s="167"/>
      <c r="M12" s="167"/>
      <c r="N12" s="167"/>
      <c r="O12" s="167"/>
      <c r="P12" s="112"/>
      <c r="Q12" s="112"/>
      <c r="R12" s="112"/>
      <c r="S12" s="112"/>
      <c r="T12" s="168"/>
    </row>
    <row r="13" spans="2:20" ht="16.5" customHeight="1">
      <c r="B13" s="109"/>
      <c r="C13" s="109" t="s">
        <v>72</v>
      </c>
      <c r="D13" s="110">
        <v>2028</v>
      </c>
      <c r="E13" s="113"/>
      <c r="F13" s="111"/>
      <c r="G13" s="111"/>
      <c r="H13" s="111"/>
      <c r="I13" s="111"/>
      <c r="J13" s="111"/>
      <c r="K13" s="167"/>
      <c r="L13" s="167"/>
      <c r="M13" s="167"/>
      <c r="N13" s="167"/>
      <c r="O13" s="167"/>
      <c r="P13" s="112"/>
      <c r="Q13" s="112"/>
      <c r="R13" s="112"/>
      <c r="S13" s="112"/>
      <c r="T13" s="168"/>
    </row>
    <row r="14" spans="2:20" ht="16.5" customHeight="1">
      <c r="B14" s="109"/>
      <c r="C14" s="109" t="s">
        <v>72</v>
      </c>
      <c r="D14" s="110">
        <v>2029</v>
      </c>
      <c r="E14" s="113"/>
      <c r="F14" s="111"/>
      <c r="G14" s="111"/>
      <c r="H14" s="111"/>
      <c r="I14" s="111"/>
      <c r="J14" s="111"/>
      <c r="K14" s="167"/>
      <c r="L14" s="167"/>
      <c r="M14" s="167"/>
      <c r="N14" s="167"/>
      <c r="O14" s="167"/>
      <c r="P14" s="112"/>
      <c r="Q14" s="112"/>
      <c r="R14" s="112"/>
      <c r="S14" s="112"/>
      <c r="T14" s="168"/>
    </row>
    <row r="15" spans="2:20" ht="16.5" customHeight="1">
      <c r="B15" s="109"/>
      <c r="C15" s="109" t="s">
        <v>72</v>
      </c>
      <c r="D15" s="110">
        <v>2030</v>
      </c>
      <c r="E15" s="113"/>
      <c r="F15" s="111"/>
      <c r="G15" s="111"/>
      <c r="H15" s="111"/>
      <c r="I15" s="111"/>
      <c r="J15" s="111"/>
      <c r="K15" s="167"/>
      <c r="L15" s="167"/>
      <c r="M15" s="167"/>
      <c r="N15" s="167"/>
      <c r="O15" s="167"/>
      <c r="P15" s="112"/>
      <c r="Q15" s="112"/>
      <c r="R15" s="112"/>
      <c r="S15" s="112"/>
      <c r="T15" s="168"/>
    </row>
    <row r="16" spans="2:20" ht="16.5" customHeight="1">
      <c r="B16" s="109"/>
      <c r="C16" s="109" t="s">
        <v>72</v>
      </c>
      <c r="D16" s="110">
        <v>2031</v>
      </c>
      <c r="E16" s="113"/>
      <c r="F16" s="111"/>
      <c r="G16" s="111"/>
      <c r="H16" s="111"/>
      <c r="I16" s="111"/>
      <c r="J16" s="111"/>
      <c r="K16" s="167"/>
      <c r="L16" s="167"/>
      <c r="M16" s="167"/>
      <c r="N16" s="167"/>
      <c r="O16" s="167"/>
      <c r="P16" s="112"/>
      <c r="Q16" s="112"/>
      <c r="R16" s="112"/>
      <c r="S16" s="112"/>
      <c r="T16" s="168"/>
    </row>
    <row r="17" spans="2:20" ht="16.5" customHeight="1">
      <c r="B17" s="109"/>
      <c r="C17" s="109" t="s">
        <v>72</v>
      </c>
      <c r="D17" s="110">
        <v>2032</v>
      </c>
      <c r="E17" s="113"/>
      <c r="F17" s="111"/>
      <c r="G17" s="111"/>
      <c r="H17" s="111"/>
      <c r="I17" s="111"/>
      <c r="J17" s="111"/>
      <c r="K17" s="167"/>
      <c r="L17" s="167"/>
      <c r="M17" s="167"/>
      <c r="N17" s="167"/>
      <c r="O17" s="167"/>
      <c r="P17" s="112"/>
      <c r="Q17" s="112"/>
      <c r="R17" s="112"/>
      <c r="S17" s="112"/>
      <c r="T17" s="168"/>
    </row>
    <row r="18" spans="2:20" ht="16.5" customHeight="1">
      <c r="B18" s="109"/>
      <c r="C18" s="109" t="s">
        <v>72</v>
      </c>
      <c r="D18" s="110">
        <v>2033</v>
      </c>
      <c r="E18" s="113"/>
      <c r="F18" s="111"/>
      <c r="G18" s="111"/>
      <c r="H18" s="111"/>
      <c r="I18" s="111"/>
      <c r="J18" s="111"/>
      <c r="K18" s="167"/>
      <c r="L18" s="167"/>
      <c r="M18" s="167"/>
      <c r="N18" s="167"/>
      <c r="O18" s="167"/>
      <c r="P18" s="112"/>
      <c r="Q18" s="112"/>
      <c r="R18" s="112"/>
      <c r="S18" s="112"/>
      <c r="T18" s="168"/>
    </row>
    <row r="19" spans="2:20" ht="16.5" customHeight="1">
      <c r="B19" s="109"/>
      <c r="C19" s="109" t="s">
        <v>72</v>
      </c>
      <c r="D19" s="110">
        <v>2034</v>
      </c>
      <c r="E19" s="113"/>
      <c r="F19" s="111"/>
      <c r="G19" s="111"/>
      <c r="H19" s="111"/>
      <c r="I19" s="111"/>
      <c r="J19" s="111"/>
      <c r="K19" s="167"/>
      <c r="L19" s="167"/>
      <c r="M19" s="167"/>
      <c r="N19" s="167"/>
      <c r="O19" s="167"/>
      <c r="P19" s="112"/>
      <c r="Q19" s="112"/>
      <c r="R19" s="112"/>
      <c r="S19" s="112"/>
      <c r="T19" s="168"/>
    </row>
    <row r="20" spans="2:20" ht="16.5" customHeight="1">
      <c r="B20" s="109"/>
      <c r="C20" s="109" t="s">
        <v>73</v>
      </c>
      <c r="D20" s="113">
        <v>2023</v>
      </c>
      <c r="E20" s="113"/>
      <c r="F20" s="111"/>
      <c r="G20" s="111"/>
      <c r="H20" s="111"/>
      <c r="I20" s="111"/>
      <c r="J20" s="111"/>
      <c r="K20" s="167"/>
      <c r="L20" s="167"/>
      <c r="M20" s="167"/>
      <c r="N20" s="167"/>
      <c r="O20" s="167"/>
      <c r="P20" s="112"/>
      <c r="Q20" s="112"/>
      <c r="R20" s="112"/>
      <c r="S20" s="112"/>
      <c r="T20" s="168"/>
    </row>
    <row r="21" spans="2:20" ht="16.5" customHeight="1">
      <c r="B21" s="109"/>
      <c r="C21" s="109" t="s">
        <v>73</v>
      </c>
      <c r="D21" s="113">
        <v>2024</v>
      </c>
      <c r="E21" s="113"/>
      <c r="F21" s="111"/>
      <c r="G21" s="111"/>
      <c r="H21" s="111"/>
      <c r="I21" s="111"/>
      <c r="J21" s="111"/>
      <c r="K21" s="167"/>
      <c r="L21" s="167"/>
      <c r="M21" s="167"/>
      <c r="N21" s="167"/>
      <c r="O21" s="167"/>
      <c r="P21" s="112"/>
      <c r="Q21" s="112"/>
      <c r="R21" s="112"/>
      <c r="S21" s="112"/>
      <c r="T21" s="168"/>
    </row>
    <row r="22" spans="2:20" ht="16.5" customHeight="1">
      <c r="B22" s="109"/>
      <c r="C22" s="109" t="s">
        <v>73</v>
      </c>
      <c r="D22" s="113">
        <v>2025</v>
      </c>
      <c r="E22" s="113"/>
      <c r="F22" s="111"/>
      <c r="G22" s="111"/>
      <c r="H22" s="111"/>
      <c r="I22" s="111"/>
      <c r="J22" s="111"/>
      <c r="K22" s="167"/>
      <c r="L22" s="167"/>
      <c r="M22" s="167"/>
      <c r="N22" s="167"/>
      <c r="O22" s="167"/>
      <c r="P22" s="112"/>
      <c r="Q22" s="112"/>
      <c r="R22" s="112"/>
      <c r="S22" s="112"/>
      <c r="T22" s="168"/>
    </row>
    <row r="23" spans="2:20" ht="16.5" customHeight="1">
      <c r="B23" s="109"/>
      <c r="C23" s="109" t="s">
        <v>73</v>
      </c>
      <c r="D23" s="113">
        <v>2026</v>
      </c>
      <c r="E23" s="113"/>
      <c r="F23" s="111"/>
      <c r="G23" s="111"/>
      <c r="H23" s="111"/>
      <c r="I23" s="111"/>
      <c r="J23" s="111"/>
      <c r="K23" s="167"/>
      <c r="L23" s="167"/>
      <c r="M23" s="167"/>
      <c r="N23" s="167"/>
      <c r="O23" s="167"/>
      <c r="P23" s="112"/>
      <c r="Q23" s="112"/>
      <c r="R23" s="112"/>
      <c r="S23" s="112"/>
      <c r="T23" s="168"/>
    </row>
    <row r="24" spans="2:20" ht="16.5" customHeight="1">
      <c r="B24" s="109"/>
      <c r="C24" s="109" t="s">
        <v>73</v>
      </c>
      <c r="D24" s="113">
        <v>2027</v>
      </c>
      <c r="E24" s="113"/>
      <c r="F24" s="111"/>
      <c r="G24" s="111"/>
      <c r="H24" s="111"/>
      <c r="I24" s="111"/>
      <c r="J24" s="111"/>
      <c r="K24" s="167"/>
      <c r="L24" s="167"/>
      <c r="M24" s="167"/>
      <c r="N24" s="167"/>
      <c r="O24" s="167"/>
      <c r="P24" s="112"/>
      <c r="Q24" s="112"/>
      <c r="R24" s="112"/>
      <c r="S24" s="112"/>
      <c r="T24" s="168"/>
    </row>
    <row r="25" spans="2:20" ht="16.5" customHeight="1">
      <c r="B25" s="109"/>
      <c r="C25" s="109" t="s">
        <v>73</v>
      </c>
      <c r="D25" s="113">
        <v>2028</v>
      </c>
      <c r="E25" s="113"/>
      <c r="F25" s="167"/>
      <c r="G25" s="167"/>
      <c r="H25" s="167"/>
      <c r="I25" s="167"/>
      <c r="J25" s="167"/>
      <c r="K25" s="167"/>
      <c r="L25" s="167"/>
      <c r="M25" s="167"/>
      <c r="N25" s="167"/>
      <c r="O25" s="167"/>
      <c r="P25" s="112"/>
      <c r="Q25" s="112"/>
      <c r="R25" s="112"/>
      <c r="S25" s="112"/>
      <c r="T25" s="168"/>
    </row>
    <row r="26" spans="2:20" ht="16.5" customHeight="1">
      <c r="B26" s="109"/>
      <c r="C26" s="109" t="s">
        <v>73</v>
      </c>
      <c r="D26" s="113">
        <v>2029</v>
      </c>
      <c r="E26" s="113"/>
      <c r="F26" s="167"/>
      <c r="G26" s="167"/>
      <c r="H26" s="167"/>
      <c r="I26" s="167"/>
      <c r="J26" s="167"/>
      <c r="K26" s="167"/>
      <c r="L26" s="167"/>
      <c r="M26" s="167"/>
      <c r="N26" s="167"/>
      <c r="O26" s="167"/>
      <c r="P26" s="112"/>
      <c r="Q26" s="112"/>
      <c r="R26" s="112"/>
      <c r="S26" s="112"/>
      <c r="T26" s="168"/>
    </row>
    <row r="27" spans="2:20" ht="16.5" customHeight="1">
      <c r="B27" s="109"/>
      <c r="C27" s="109" t="s">
        <v>73</v>
      </c>
      <c r="D27" s="113">
        <v>2030</v>
      </c>
      <c r="E27" s="113"/>
      <c r="F27" s="167"/>
      <c r="G27" s="167"/>
      <c r="H27" s="167"/>
      <c r="I27" s="167"/>
      <c r="J27" s="167"/>
      <c r="K27" s="167"/>
      <c r="L27" s="167"/>
      <c r="M27" s="167"/>
      <c r="N27" s="167"/>
      <c r="O27" s="167"/>
      <c r="P27" s="112"/>
      <c r="Q27" s="112"/>
      <c r="R27" s="112"/>
      <c r="S27" s="112"/>
      <c r="T27" s="168"/>
    </row>
    <row r="28" spans="2:20" ht="16.5" customHeight="1">
      <c r="B28" s="109"/>
      <c r="C28" s="109" t="s">
        <v>73</v>
      </c>
      <c r="D28" s="113">
        <v>2031</v>
      </c>
      <c r="E28" s="113"/>
      <c r="F28" s="167"/>
      <c r="G28" s="167"/>
      <c r="H28" s="167"/>
      <c r="I28" s="167"/>
      <c r="J28" s="167"/>
      <c r="K28" s="167"/>
      <c r="L28" s="167"/>
      <c r="M28" s="167"/>
      <c r="N28" s="167"/>
      <c r="O28" s="167"/>
      <c r="P28" s="112"/>
      <c r="Q28" s="112"/>
      <c r="R28" s="112"/>
      <c r="S28" s="112"/>
      <c r="T28" s="168"/>
    </row>
    <row r="29" spans="2:20" ht="16.5" customHeight="1">
      <c r="B29" s="109"/>
      <c r="C29" s="109" t="s">
        <v>73</v>
      </c>
      <c r="D29" s="113">
        <v>2032</v>
      </c>
      <c r="E29" s="113"/>
      <c r="F29" s="167"/>
      <c r="G29" s="167"/>
      <c r="H29" s="167"/>
      <c r="I29" s="167"/>
      <c r="J29" s="167"/>
      <c r="K29" s="167"/>
      <c r="L29" s="167"/>
      <c r="M29" s="167"/>
      <c r="N29" s="167"/>
      <c r="O29" s="167"/>
      <c r="P29" s="112"/>
      <c r="Q29" s="112"/>
      <c r="R29" s="112"/>
      <c r="S29" s="112"/>
      <c r="T29" s="168"/>
    </row>
    <row r="30" spans="2:20" ht="16.5" customHeight="1">
      <c r="B30" s="109"/>
      <c r="C30" s="109" t="s">
        <v>73</v>
      </c>
      <c r="D30" s="113">
        <v>2033</v>
      </c>
      <c r="E30" s="113"/>
      <c r="F30" s="167"/>
      <c r="G30" s="167"/>
      <c r="H30" s="167"/>
      <c r="I30" s="167"/>
      <c r="J30" s="167"/>
      <c r="K30" s="167"/>
      <c r="L30" s="167"/>
      <c r="M30" s="167"/>
      <c r="N30" s="167"/>
      <c r="O30" s="167"/>
      <c r="P30" s="112"/>
      <c r="Q30" s="112"/>
      <c r="R30" s="112"/>
      <c r="S30" s="112"/>
      <c r="T30" s="168"/>
    </row>
    <row r="31" spans="2:20" ht="16.5" customHeight="1">
      <c r="B31" s="109"/>
      <c r="C31" s="109" t="s">
        <v>73</v>
      </c>
      <c r="D31" s="113">
        <v>2034</v>
      </c>
      <c r="E31" s="113"/>
      <c r="F31" s="167"/>
      <c r="G31" s="167"/>
      <c r="H31" s="167"/>
      <c r="I31" s="167"/>
      <c r="J31" s="167"/>
      <c r="K31" s="167"/>
      <c r="L31" s="167"/>
      <c r="M31" s="167"/>
      <c r="N31" s="167"/>
      <c r="O31" s="167"/>
      <c r="P31" s="112"/>
      <c r="Q31" s="112"/>
      <c r="R31" s="112"/>
      <c r="S31" s="112"/>
      <c r="T31" s="168"/>
    </row>
    <row r="32" spans="2:20" ht="16.5" customHeight="1">
      <c r="B32" s="109"/>
      <c r="C32" s="109" t="s">
        <v>74</v>
      </c>
      <c r="D32" s="150">
        <v>2023</v>
      </c>
      <c r="E32" s="113" t="s">
        <v>75</v>
      </c>
      <c r="F32" s="169">
        <v>250</v>
      </c>
      <c r="G32" s="169">
        <v>154</v>
      </c>
      <c r="H32" s="152"/>
      <c r="I32" s="152"/>
      <c r="J32" s="151">
        <f t="shared" ref="J32:J43" si="0">G32+F32</f>
        <v>404</v>
      </c>
      <c r="K32" s="167">
        <v>32.9</v>
      </c>
      <c r="L32" s="167">
        <v>9084.76</v>
      </c>
      <c r="M32" s="170"/>
      <c r="N32" s="170"/>
      <c r="O32" s="167">
        <f t="shared" ref="O32:O43" si="1">L32+K32</f>
        <v>9117.66</v>
      </c>
      <c r="P32" s="112">
        <v>3.49E-3</v>
      </c>
      <c r="Q32" s="112">
        <v>1.002</v>
      </c>
      <c r="R32" s="153"/>
      <c r="S32" s="153"/>
      <c r="T32" s="168">
        <f t="shared" ref="T32:T43" si="2">Q32+P32</f>
        <v>1.00549</v>
      </c>
    </row>
    <row r="33" spans="2:20" ht="16.5" customHeight="1">
      <c r="B33" s="109"/>
      <c r="C33" s="109" t="s">
        <v>76</v>
      </c>
      <c r="D33" s="150">
        <v>2024</v>
      </c>
      <c r="E33" s="113" t="s">
        <v>77</v>
      </c>
      <c r="F33" s="169">
        <v>625</v>
      </c>
      <c r="G33" s="169">
        <v>308</v>
      </c>
      <c r="H33" s="152"/>
      <c r="I33" s="152"/>
      <c r="J33" s="151">
        <f t="shared" si="0"/>
        <v>933</v>
      </c>
      <c r="K33" s="167">
        <v>82.444999999999993</v>
      </c>
      <c r="L33" s="167">
        <v>18169.52</v>
      </c>
      <c r="M33" s="170"/>
      <c r="N33" s="170"/>
      <c r="O33" s="167">
        <f t="shared" si="1"/>
        <v>18251.965</v>
      </c>
      <c r="P33" s="112">
        <v>8.7200000000000003E-3</v>
      </c>
      <c r="Q33" s="112">
        <v>2.004</v>
      </c>
      <c r="R33" s="153"/>
      <c r="S33" s="153"/>
      <c r="T33" s="168">
        <f t="shared" si="2"/>
        <v>2.0127199999999998</v>
      </c>
    </row>
    <row r="34" spans="2:20" ht="16.5" customHeight="1">
      <c r="B34" s="109"/>
      <c r="C34" s="109" t="s">
        <v>76</v>
      </c>
      <c r="D34" s="150">
        <v>2025</v>
      </c>
      <c r="E34" s="113" t="s">
        <v>77</v>
      </c>
      <c r="F34" s="169">
        <v>875</v>
      </c>
      <c r="G34" s="169">
        <v>408</v>
      </c>
      <c r="H34" s="152"/>
      <c r="I34" s="152"/>
      <c r="J34" s="151">
        <f t="shared" si="0"/>
        <v>1283</v>
      </c>
      <c r="K34" s="167">
        <v>115.345</v>
      </c>
      <c r="L34" s="167">
        <v>24068.714805194806</v>
      </c>
      <c r="M34" s="170"/>
      <c r="N34" s="170"/>
      <c r="O34" s="167">
        <f t="shared" si="1"/>
        <v>24184.059805194807</v>
      </c>
      <c r="P34" s="112">
        <v>1.221E-2</v>
      </c>
      <c r="Q34" s="112">
        <v>2.6546493506493505</v>
      </c>
      <c r="R34" s="153"/>
      <c r="S34" s="153"/>
      <c r="T34" s="168">
        <f t="shared" si="2"/>
        <v>2.6668593506493505</v>
      </c>
    </row>
    <row r="35" spans="2:20" ht="16.5" customHeight="1">
      <c r="B35" s="109"/>
      <c r="C35" s="109" t="s">
        <v>76</v>
      </c>
      <c r="D35" s="150">
        <v>2026</v>
      </c>
      <c r="E35" s="113" t="s">
        <v>77</v>
      </c>
      <c r="F35" s="169">
        <v>1125</v>
      </c>
      <c r="G35" s="169">
        <v>508</v>
      </c>
      <c r="H35" s="152"/>
      <c r="I35" s="152"/>
      <c r="J35" s="151">
        <f t="shared" si="0"/>
        <v>1633</v>
      </c>
      <c r="K35" s="167">
        <v>148.245</v>
      </c>
      <c r="L35" s="167">
        <v>29967.909610389612</v>
      </c>
      <c r="M35" s="170"/>
      <c r="N35" s="170"/>
      <c r="O35" s="167">
        <f t="shared" si="1"/>
        <v>30116.154610389611</v>
      </c>
      <c r="P35" s="112">
        <v>1.5699999999999999E-2</v>
      </c>
      <c r="Q35" s="112">
        <v>3.3052987012987014</v>
      </c>
      <c r="R35" s="153"/>
      <c r="S35" s="153"/>
      <c r="T35" s="168">
        <f t="shared" si="2"/>
        <v>3.3209987012987012</v>
      </c>
    </row>
    <row r="36" spans="2:20" ht="16.5" customHeight="1">
      <c r="B36" s="109"/>
      <c r="C36" s="109" t="s">
        <v>76</v>
      </c>
      <c r="D36" s="150">
        <v>2027</v>
      </c>
      <c r="E36" s="113" t="s">
        <v>77</v>
      </c>
      <c r="F36" s="169">
        <v>1375</v>
      </c>
      <c r="G36" s="169">
        <v>608</v>
      </c>
      <c r="H36" s="152"/>
      <c r="I36" s="152"/>
      <c r="J36" s="151">
        <f t="shared" si="0"/>
        <v>1983</v>
      </c>
      <c r="K36" s="167">
        <v>181.14500000000001</v>
      </c>
      <c r="L36" s="167">
        <v>35867.104415584414</v>
      </c>
      <c r="M36" s="170"/>
      <c r="N36" s="170"/>
      <c r="O36" s="167">
        <f t="shared" si="1"/>
        <v>36048.249415584411</v>
      </c>
      <c r="P36" s="112">
        <v>1.9189999999999999E-2</v>
      </c>
      <c r="Q36" s="112">
        <v>3.9559480519480523</v>
      </c>
      <c r="R36" s="153"/>
      <c r="S36" s="153"/>
      <c r="T36" s="168">
        <f t="shared" si="2"/>
        <v>3.9751380519480524</v>
      </c>
    </row>
    <row r="37" spans="2:20" ht="16.5" customHeight="1">
      <c r="B37" s="109"/>
      <c r="C37" s="109" t="s">
        <v>76</v>
      </c>
      <c r="D37" s="150">
        <v>2028</v>
      </c>
      <c r="E37" s="113" t="s">
        <v>77</v>
      </c>
      <c r="F37" s="169">
        <v>1625</v>
      </c>
      <c r="G37" s="169">
        <v>708</v>
      </c>
      <c r="H37" s="152"/>
      <c r="I37" s="152"/>
      <c r="J37" s="151">
        <f t="shared" si="0"/>
        <v>2333</v>
      </c>
      <c r="K37" s="167">
        <v>214.04500000000002</v>
      </c>
      <c r="L37" s="167">
        <v>41766.299220779219</v>
      </c>
      <c r="M37" s="170"/>
      <c r="N37" s="170"/>
      <c r="O37" s="167">
        <f t="shared" si="1"/>
        <v>41980.344220779218</v>
      </c>
      <c r="P37" s="112">
        <v>2.2679999999999999E-2</v>
      </c>
      <c r="Q37" s="112">
        <v>4.6065974025974032</v>
      </c>
      <c r="R37" s="153"/>
      <c r="S37" s="153"/>
      <c r="T37" s="168">
        <f t="shared" si="2"/>
        <v>4.6292774025974035</v>
      </c>
    </row>
    <row r="38" spans="2:20" ht="16.5" customHeight="1">
      <c r="B38" s="109"/>
      <c r="C38" s="109" t="s">
        <v>76</v>
      </c>
      <c r="D38" s="150">
        <v>2029</v>
      </c>
      <c r="E38" s="113" t="s">
        <v>77</v>
      </c>
      <c r="F38" s="169">
        <v>1875</v>
      </c>
      <c r="G38" s="169">
        <v>808</v>
      </c>
      <c r="H38" s="152"/>
      <c r="I38" s="152"/>
      <c r="J38" s="151">
        <f t="shared" si="0"/>
        <v>2683</v>
      </c>
      <c r="K38" s="167">
        <v>246.94500000000002</v>
      </c>
      <c r="L38" s="167">
        <v>47665.494025974025</v>
      </c>
      <c r="M38" s="170"/>
      <c r="N38" s="170"/>
      <c r="O38" s="167">
        <f t="shared" si="1"/>
        <v>47912.439025974025</v>
      </c>
      <c r="P38" s="112">
        <v>2.6169999999999999E-2</v>
      </c>
      <c r="Q38" s="112">
        <v>5.2572467532467542</v>
      </c>
      <c r="R38" s="153"/>
      <c r="S38" s="153"/>
      <c r="T38" s="168">
        <f t="shared" si="2"/>
        <v>5.2834167532467537</v>
      </c>
    </row>
    <row r="39" spans="2:20" ht="16.5" customHeight="1">
      <c r="B39" s="109"/>
      <c r="C39" s="109" t="s">
        <v>76</v>
      </c>
      <c r="D39" s="150">
        <v>2030</v>
      </c>
      <c r="E39" s="113" t="s">
        <v>77</v>
      </c>
      <c r="F39" s="169">
        <v>2125</v>
      </c>
      <c r="G39" s="169">
        <v>908</v>
      </c>
      <c r="H39" s="152"/>
      <c r="I39" s="152"/>
      <c r="J39" s="151">
        <f t="shared" si="0"/>
        <v>3033</v>
      </c>
      <c r="K39" s="167">
        <v>279.84500000000003</v>
      </c>
      <c r="L39" s="167">
        <v>53564.688831168831</v>
      </c>
      <c r="M39" s="170"/>
      <c r="N39" s="170"/>
      <c r="O39" s="167">
        <f t="shared" si="1"/>
        <v>53844.533831168832</v>
      </c>
      <c r="P39" s="112">
        <v>2.9659999999999999E-2</v>
      </c>
      <c r="Q39" s="112">
        <v>5.9078961038961051</v>
      </c>
      <c r="R39" s="153"/>
      <c r="S39" s="153"/>
      <c r="T39" s="168">
        <f t="shared" si="2"/>
        <v>5.9375561038961049</v>
      </c>
    </row>
    <row r="40" spans="2:20" ht="16.5" customHeight="1">
      <c r="B40" s="109"/>
      <c r="C40" s="109" t="s">
        <v>76</v>
      </c>
      <c r="D40" s="150">
        <v>2031</v>
      </c>
      <c r="E40" s="113" t="s">
        <v>77</v>
      </c>
      <c r="F40" s="169">
        <v>2375</v>
      </c>
      <c r="G40" s="169">
        <v>958</v>
      </c>
      <c r="H40" s="152"/>
      <c r="I40" s="152"/>
      <c r="J40" s="151">
        <f t="shared" si="0"/>
        <v>3333</v>
      </c>
      <c r="K40" s="167">
        <v>312.745</v>
      </c>
      <c r="L40" s="167">
        <v>56514.28623376623</v>
      </c>
      <c r="M40" s="170"/>
      <c r="N40" s="170"/>
      <c r="O40" s="167">
        <f t="shared" si="1"/>
        <v>56827.031233766233</v>
      </c>
      <c r="P40" s="112">
        <v>3.3149999999999999E-2</v>
      </c>
      <c r="Q40" s="112">
        <v>6.2332207792207805</v>
      </c>
      <c r="R40" s="153"/>
      <c r="S40" s="153"/>
      <c r="T40" s="168">
        <f t="shared" si="2"/>
        <v>6.2663707792207806</v>
      </c>
    </row>
    <row r="41" spans="2:20" ht="16.5" customHeight="1">
      <c r="B41" s="109"/>
      <c r="C41" s="109" t="s">
        <v>76</v>
      </c>
      <c r="D41" s="150">
        <v>2032</v>
      </c>
      <c r="E41" s="113" t="s">
        <v>77</v>
      </c>
      <c r="F41" s="169">
        <v>2625</v>
      </c>
      <c r="G41" s="169">
        <v>1008</v>
      </c>
      <c r="H41" s="152"/>
      <c r="I41" s="152"/>
      <c r="J41" s="151">
        <f t="shared" si="0"/>
        <v>3633</v>
      </c>
      <c r="K41" s="167">
        <v>345.64499999999998</v>
      </c>
      <c r="L41" s="167">
        <v>59463.883636363629</v>
      </c>
      <c r="M41" s="170"/>
      <c r="N41" s="170"/>
      <c r="O41" s="167">
        <f t="shared" si="1"/>
        <v>59809.528636363626</v>
      </c>
      <c r="P41" s="112">
        <v>3.6639999999999999E-2</v>
      </c>
      <c r="Q41" s="112">
        <v>6.558545454545456</v>
      </c>
      <c r="R41" s="153"/>
      <c r="S41" s="153"/>
      <c r="T41" s="168">
        <f t="shared" si="2"/>
        <v>6.5951854545454562</v>
      </c>
    </row>
    <row r="42" spans="2:20" ht="16.5" customHeight="1">
      <c r="B42" s="109"/>
      <c r="C42" s="109" t="s">
        <v>76</v>
      </c>
      <c r="D42" s="150">
        <v>2033</v>
      </c>
      <c r="E42" s="113" t="s">
        <v>77</v>
      </c>
      <c r="F42" s="169">
        <v>2875</v>
      </c>
      <c r="G42" s="169">
        <v>1058</v>
      </c>
      <c r="H42" s="152"/>
      <c r="I42" s="152"/>
      <c r="J42" s="151">
        <f t="shared" si="0"/>
        <v>3933</v>
      </c>
      <c r="K42" s="167">
        <v>378.54499999999996</v>
      </c>
      <c r="L42" s="167">
        <v>62413.481038961028</v>
      </c>
      <c r="M42" s="170"/>
      <c r="N42" s="170"/>
      <c r="O42" s="167">
        <f t="shared" si="1"/>
        <v>62792.026038961027</v>
      </c>
      <c r="P42" s="112">
        <v>4.0129999999999999E-2</v>
      </c>
      <c r="Q42" s="112">
        <v>6.8838701298701315</v>
      </c>
      <c r="R42" s="153"/>
      <c r="S42" s="153"/>
      <c r="T42" s="168">
        <f t="shared" si="2"/>
        <v>6.9240001298701319</v>
      </c>
    </row>
    <row r="43" spans="2:20" ht="16.5" customHeight="1">
      <c r="B43" s="109"/>
      <c r="C43" s="109" t="s">
        <v>76</v>
      </c>
      <c r="D43" s="150">
        <v>2034</v>
      </c>
      <c r="E43" s="113" t="s">
        <v>77</v>
      </c>
      <c r="F43" s="169">
        <v>3125</v>
      </c>
      <c r="G43" s="169">
        <v>1108</v>
      </c>
      <c r="H43" s="152"/>
      <c r="I43" s="152"/>
      <c r="J43" s="151">
        <f t="shared" si="0"/>
        <v>4233</v>
      </c>
      <c r="K43" s="167">
        <v>411.44499999999994</v>
      </c>
      <c r="L43" s="167">
        <v>65363.078441558428</v>
      </c>
      <c r="M43" s="170"/>
      <c r="N43" s="170"/>
      <c r="O43" s="167">
        <f t="shared" si="1"/>
        <v>65774.523441558427</v>
      </c>
      <c r="P43" s="112">
        <v>4.3619999999999999E-2</v>
      </c>
      <c r="Q43" s="112">
        <v>7.2091948051948069</v>
      </c>
      <c r="R43" s="153"/>
      <c r="S43" s="153"/>
      <c r="T43" s="168">
        <f t="shared" si="2"/>
        <v>7.2528148051948067</v>
      </c>
    </row>
    <row r="44" spans="2:20" ht="16.5" customHeight="1">
      <c r="B44" s="109"/>
      <c r="C44" s="109" t="s">
        <v>78</v>
      </c>
      <c r="D44" s="113">
        <v>2023</v>
      </c>
      <c r="E44" s="113" t="s">
        <v>79</v>
      </c>
      <c r="F44" s="151">
        <v>13996</v>
      </c>
      <c r="G44" s="152"/>
      <c r="H44" s="152"/>
      <c r="I44" s="152"/>
      <c r="J44" s="151">
        <f>SUM(F44:I44)</f>
        <v>13996</v>
      </c>
      <c r="K44" s="157">
        <v>31386.697049597526</v>
      </c>
      <c r="L44" s="167">
        <v>20924.464699731689</v>
      </c>
      <c r="M44" s="152"/>
      <c r="N44" s="152"/>
      <c r="O44" s="167">
        <f>SUM(K44:L44)</f>
        <v>52311.161749329214</v>
      </c>
      <c r="P44" s="152"/>
      <c r="Q44" s="152"/>
      <c r="R44" s="152"/>
      <c r="S44" s="152"/>
      <c r="T44" s="168">
        <v>3.4434503191344161</v>
      </c>
    </row>
    <row r="45" spans="2:20" ht="16.5" customHeight="1">
      <c r="B45" s="109"/>
      <c r="C45" s="109" t="s">
        <v>78</v>
      </c>
      <c r="D45" s="113">
        <v>2024</v>
      </c>
      <c r="E45" s="113" t="s">
        <v>79</v>
      </c>
      <c r="F45" s="151">
        <v>29532</v>
      </c>
      <c r="G45" s="152"/>
      <c r="H45" s="152"/>
      <c r="I45" s="152"/>
      <c r="J45" s="151">
        <f t="shared" ref="J45:J55" si="3">SUM(F45:I45)</f>
        <v>29532</v>
      </c>
      <c r="K45" s="157">
        <v>66225.556868628686</v>
      </c>
      <c r="L45" s="167">
        <v>44150.371245752467</v>
      </c>
      <c r="M45" s="152"/>
      <c r="N45" s="152"/>
      <c r="O45" s="167">
        <f t="shared" ref="O45:O55" si="4">SUM(K45:L45)</f>
        <v>110375.92811438115</v>
      </c>
      <c r="P45" s="152"/>
      <c r="Q45" s="152"/>
      <c r="R45" s="152"/>
      <c r="S45" s="152"/>
      <c r="T45" s="168">
        <v>7.2905133330163192</v>
      </c>
    </row>
    <row r="46" spans="2:20" ht="16.5" customHeight="1">
      <c r="B46" s="109"/>
      <c r="C46" s="109" t="s">
        <v>78</v>
      </c>
      <c r="D46" s="113">
        <v>2025</v>
      </c>
      <c r="E46" s="113" t="s">
        <v>79</v>
      </c>
      <c r="F46" s="151">
        <v>47076</v>
      </c>
      <c r="G46" s="152"/>
      <c r="H46" s="152"/>
      <c r="I46" s="152"/>
      <c r="J46" s="151">
        <f t="shared" si="3"/>
        <v>47076</v>
      </c>
      <c r="K46" s="157">
        <v>105567.88642307241</v>
      </c>
      <c r="L46" s="167">
        <v>70378.590948714947</v>
      </c>
      <c r="M46" s="152"/>
      <c r="N46" s="152"/>
      <c r="O46" s="167">
        <f t="shared" si="4"/>
        <v>175946.47737178736</v>
      </c>
      <c r="P46" s="152"/>
      <c r="Q46" s="152"/>
      <c r="R46" s="152"/>
      <c r="S46" s="152"/>
      <c r="T46" s="168">
        <v>11.60344102971349</v>
      </c>
    </row>
    <row r="47" spans="2:20" ht="16.5" customHeight="1">
      <c r="B47" s="109"/>
      <c r="C47" s="109" t="s">
        <v>78</v>
      </c>
      <c r="D47" s="113">
        <v>2026</v>
      </c>
      <c r="E47" s="113" t="s">
        <v>79</v>
      </c>
      <c r="F47" s="151">
        <v>66716</v>
      </c>
      <c r="G47" s="152"/>
      <c r="H47" s="152"/>
      <c r="I47" s="152"/>
      <c r="J47" s="151">
        <f t="shared" si="3"/>
        <v>66716</v>
      </c>
      <c r="K47" s="157">
        <v>149610.96596161192</v>
      </c>
      <c r="L47" s="167">
        <v>99740.643974407954</v>
      </c>
      <c r="M47" s="152"/>
      <c r="N47" s="152"/>
      <c r="O47" s="167">
        <f t="shared" si="4"/>
        <v>249351.60993601987</v>
      </c>
      <c r="P47" s="152"/>
      <c r="Q47" s="152"/>
      <c r="R47" s="152"/>
      <c r="S47" s="152"/>
      <c r="T47" s="168">
        <v>16.461317634469697</v>
      </c>
    </row>
    <row r="48" spans="2:20" ht="16.5" customHeight="1">
      <c r="B48" s="109"/>
      <c r="C48" s="109" t="s">
        <v>78</v>
      </c>
      <c r="D48" s="113">
        <v>2027</v>
      </c>
      <c r="E48" s="113" t="s">
        <v>79</v>
      </c>
      <c r="F48" s="151">
        <v>88651</v>
      </c>
      <c r="G48" s="152"/>
      <c r="H48" s="152"/>
      <c r="I48" s="152"/>
      <c r="J48" s="151">
        <f t="shared" si="3"/>
        <v>88651</v>
      </c>
      <c r="K48" s="157">
        <v>198800.52981006153</v>
      </c>
      <c r="L48" s="167">
        <v>132533.68654004103</v>
      </c>
      <c r="M48" s="152"/>
      <c r="N48" s="152"/>
      <c r="O48" s="167">
        <f t="shared" si="4"/>
        <v>331334.21635010256</v>
      </c>
      <c r="P48" s="152"/>
      <c r="Q48" s="152"/>
      <c r="R48" s="152"/>
      <c r="S48" s="152"/>
      <c r="T48" s="168">
        <v>21.902967843096235</v>
      </c>
    </row>
    <row r="49" spans="2:20" ht="16.5" customHeight="1">
      <c r="B49" s="109"/>
      <c r="C49" s="109" t="s">
        <v>78</v>
      </c>
      <c r="D49" s="113">
        <v>2028</v>
      </c>
      <c r="E49" s="113" t="s">
        <v>79</v>
      </c>
      <c r="F49" s="171">
        <v>112852</v>
      </c>
      <c r="G49" s="152"/>
      <c r="H49" s="152"/>
      <c r="I49" s="152"/>
      <c r="J49" s="151">
        <f t="shared" si="3"/>
        <v>112852</v>
      </c>
      <c r="K49" s="157">
        <v>253071.00653721875</v>
      </c>
      <c r="L49" s="167">
        <v>168714.00435814587</v>
      </c>
      <c r="M49" s="152"/>
      <c r="N49" s="152"/>
      <c r="O49" s="167">
        <f t="shared" si="4"/>
        <v>421785.01089536463</v>
      </c>
      <c r="P49" s="152"/>
      <c r="Q49" s="152"/>
      <c r="R49" s="152"/>
      <c r="S49" s="152"/>
      <c r="T49" s="168">
        <v>28.037932350251598</v>
      </c>
    </row>
    <row r="50" spans="2:20" ht="16.5" customHeight="1">
      <c r="B50" s="109"/>
      <c r="C50" s="109" t="s">
        <v>78</v>
      </c>
      <c r="D50" s="113">
        <v>2029</v>
      </c>
      <c r="E50" s="113" t="s">
        <v>79</v>
      </c>
      <c r="F50" s="171">
        <v>139844</v>
      </c>
      <c r="G50" s="152"/>
      <c r="H50" s="152"/>
      <c r="I50" s="152"/>
      <c r="J50" s="151">
        <f t="shared" si="3"/>
        <v>139844</v>
      </c>
      <c r="K50" s="157">
        <v>313599.80638521886</v>
      </c>
      <c r="L50" s="167">
        <v>209066.53759014595</v>
      </c>
      <c r="M50" s="152"/>
      <c r="N50" s="152"/>
      <c r="O50" s="167">
        <f t="shared" si="4"/>
        <v>522666.34397536481</v>
      </c>
      <c r="P50" s="152"/>
      <c r="Q50" s="152"/>
      <c r="R50" s="152"/>
      <c r="S50" s="152"/>
      <c r="T50" s="168">
        <v>34.6632110229028</v>
      </c>
    </row>
    <row r="51" spans="2:20" ht="16.5" customHeight="1">
      <c r="B51" s="109"/>
      <c r="C51" s="109" t="s">
        <v>78</v>
      </c>
      <c r="D51" s="113">
        <v>2030</v>
      </c>
      <c r="E51" s="113" t="s">
        <v>79</v>
      </c>
      <c r="F51" s="171">
        <v>170447</v>
      </c>
      <c r="G51" s="152"/>
      <c r="H51" s="152"/>
      <c r="I51" s="152"/>
      <c r="J51" s="151">
        <f t="shared" si="3"/>
        <v>170447</v>
      </c>
      <c r="K51" s="157">
        <v>382228.38906295161</v>
      </c>
      <c r="L51" s="167">
        <v>254818.92604196776</v>
      </c>
      <c r="M51" s="152"/>
      <c r="N51" s="152"/>
      <c r="O51" s="167">
        <f t="shared" si="4"/>
        <v>637047.31510491937</v>
      </c>
      <c r="P51" s="152"/>
      <c r="Q51" s="152"/>
      <c r="R51" s="152"/>
      <c r="S51" s="152"/>
      <c r="T51" s="168">
        <v>42.244333722326708</v>
      </c>
    </row>
    <row r="52" spans="2:20" ht="16.5" customHeight="1">
      <c r="B52" s="109"/>
      <c r="C52" s="109" t="s">
        <v>78</v>
      </c>
      <c r="D52" s="113">
        <v>2031</v>
      </c>
      <c r="E52" s="113" t="s">
        <v>79</v>
      </c>
      <c r="F52" s="171">
        <v>204645</v>
      </c>
      <c r="G52" s="152"/>
      <c r="H52" s="152"/>
      <c r="I52" s="152"/>
      <c r="J52" s="151">
        <f t="shared" si="3"/>
        <v>204645</v>
      </c>
      <c r="K52" s="157">
        <v>458917.43169703527</v>
      </c>
      <c r="L52" s="167">
        <v>305944.95446469024</v>
      </c>
      <c r="M52" s="152"/>
      <c r="N52" s="152"/>
      <c r="O52" s="167">
        <f t="shared" si="4"/>
        <v>764862.3861617255</v>
      </c>
      <c r="P52" s="152"/>
      <c r="Q52" s="152"/>
      <c r="R52" s="152"/>
      <c r="S52" s="152"/>
      <c r="T52" s="168">
        <v>50.79974832768751</v>
      </c>
    </row>
    <row r="53" spans="2:20" ht="16.5" customHeight="1">
      <c r="B53" s="109"/>
      <c r="C53" s="109" t="s">
        <v>78</v>
      </c>
      <c r="D53" s="113">
        <v>2032</v>
      </c>
      <c r="E53" s="113" t="s">
        <v>79</v>
      </c>
      <c r="F53" s="171">
        <v>242417</v>
      </c>
      <c r="G53" s="152"/>
      <c r="H53" s="152"/>
      <c r="I53" s="152"/>
      <c r="J53" s="151">
        <f t="shared" si="3"/>
        <v>242417</v>
      </c>
      <c r="K53" s="157">
        <v>543620.80140779272</v>
      </c>
      <c r="L53" s="167">
        <v>362413.86760519521</v>
      </c>
      <c r="M53" s="152"/>
      <c r="N53" s="152"/>
      <c r="O53" s="167">
        <f t="shared" si="4"/>
        <v>906034.66901298799</v>
      </c>
      <c r="P53" s="152"/>
      <c r="Q53" s="152"/>
      <c r="R53" s="152"/>
      <c r="S53" s="152"/>
      <c r="T53" s="168">
        <v>60.101241399176629</v>
      </c>
    </row>
    <row r="54" spans="2:20" ht="16.5" customHeight="1">
      <c r="B54" s="109"/>
      <c r="C54" s="109" t="s">
        <v>78</v>
      </c>
      <c r="D54" s="113">
        <v>2033</v>
      </c>
      <c r="E54" s="113" t="s">
        <v>79</v>
      </c>
      <c r="F54" s="171">
        <v>280987</v>
      </c>
      <c r="G54" s="152"/>
      <c r="H54" s="152"/>
      <c r="I54" s="152"/>
      <c r="J54" s="151">
        <f t="shared" si="3"/>
        <v>280987</v>
      </c>
      <c r="K54" s="157">
        <v>630114.96958323638</v>
      </c>
      <c r="L54" s="167">
        <v>420076.64638882433</v>
      </c>
      <c r="M54" s="152"/>
      <c r="N54" s="152"/>
      <c r="O54" s="167">
        <f t="shared" si="4"/>
        <v>1050191.6159720607</v>
      </c>
      <c r="P54" s="152"/>
      <c r="Q54" s="152"/>
      <c r="R54" s="152"/>
      <c r="S54" s="152"/>
      <c r="T54" s="168">
        <v>69.828181852888591</v>
      </c>
    </row>
    <row r="55" spans="2:20" ht="16.5" customHeight="1">
      <c r="B55" s="109"/>
      <c r="C55" s="109" t="s">
        <v>78</v>
      </c>
      <c r="D55" s="113">
        <v>2034</v>
      </c>
      <c r="E55" s="113" t="s">
        <v>79</v>
      </c>
      <c r="F55" s="171">
        <v>317654</v>
      </c>
      <c r="G55" s="152"/>
      <c r="H55" s="152"/>
      <c r="I55" s="152"/>
      <c r="J55" s="151">
        <f t="shared" si="3"/>
        <v>317654</v>
      </c>
      <c r="K55" s="157">
        <v>712340.58820916258</v>
      </c>
      <c r="L55" s="167">
        <v>474893.72547277511</v>
      </c>
      <c r="M55" s="152"/>
      <c r="N55" s="152"/>
      <c r="O55" s="167">
        <f t="shared" si="4"/>
        <v>1187234.3136819378</v>
      </c>
      <c r="P55" s="152"/>
      <c r="Q55" s="152"/>
      <c r="R55" s="152"/>
      <c r="S55" s="152"/>
      <c r="T55" s="168">
        <v>78.860531240608466</v>
      </c>
    </row>
    <row r="56" spans="2:20" ht="16.5" customHeight="1">
      <c r="B56" s="109"/>
      <c r="C56" s="109" t="s">
        <v>80</v>
      </c>
      <c r="D56" s="113">
        <v>2023</v>
      </c>
      <c r="E56" s="113"/>
      <c r="F56" s="111"/>
      <c r="G56" s="111"/>
      <c r="H56" s="111"/>
      <c r="I56" s="111"/>
      <c r="J56" s="111"/>
      <c r="K56" s="167"/>
      <c r="L56" s="167"/>
      <c r="M56" s="167"/>
      <c r="N56" s="167"/>
      <c r="O56" s="167"/>
      <c r="P56" s="112"/>
      <c r="Q56" s="112"/>
      <c r="R56" s="112"/>
      <c r="S56" s="112"/>
      <c r="T56" s="168"/>
    </row>
    <row r="57" spans="2:20" ht="16.5" customHeight="1">
      <c r="B57" s="109"/>
      <c r="C57" s="109" t="s">
        <v>80</v>
      </c>
      <c r="D57" s="113">
        <v>2024</v>
      </c>
      <c r="E57" s="113"/>
      <c r="F57" s="111"/>
      <c r="G57" s="111"/>
      <c r="H57" s="111"/>
      <c r="I57" s="111"/>
      <c r="J57" s="111"/>
      <c r="K57" s="167"/>
      <c r="L57" s="167"/>
      <c r="M57" s="167"/>
      <c r="N57" s="167"/>
      <c r="O57" s="167"/>
      <c r="P57" s="112"/>
      <c r="Q57" s="112"/>
      <c r="R57" s="112"/>
      <c r="S57" s="112"/>
      <c r="T57" s="168"/>
    </row>
    <row r="58" spans="2:20" ht="16.5" customHeight="1">
      <c r="B58" s="109"/>
      <c r="C58" s="109" t="s">
        <v>80</v>
      </c>
      <c r="D58" s="113">
        <v>2025</v>
      </c>
      <c r="E58" s="113"/>
      <c r="F58" s="111"/>
      <c r="G58" s="111"/>
      <c r="H58" s="111"/>
      <c r="I58" s="111"/>
      <c r="J58" s="111"/>
      <c r="K58" s="167"/>
      <c r="L58" s="167"/>
      <c r="M58" s="167"/>
      <c r="N58" s="167"/>
      <c r="O58" s="167"/>
      <c r="P58" s="112"/>
      <c r="Q58" s="112"/>
      <c r="R58" s="112"/>
      <c r="S58" s="112"/>
      <c r="T58" s="168"/>
    </row>
    <row r="59" spans="2:20" ht="16.5" customHeight="1">
      <c r="B59" s="109"/>
      <c r="C59" s="109" t="s">
        <v>80</v>
      </c>
      <c r="D59" s="113">
        <v>2026</v>
      </c>
      <c r="E59" s="113"/>
      <c r="F59" s="111"/>
      <c r="G59" s="111"/>
      <c r="H59" s="111"/>
      <c r="I59" s="111"/>
      <c r="J59" s="111"/>
      <c r="K59" s="167"/>
      <c r="L59" s="167"/>
      <c r="M59" s="167"/>
      <c r="N59" s="167"/>
      <c r="O59" s="167"/>
      <c r="P59" s="112"/>
      <c r="Q59" s="112"/>
      <c r="R59" s="112"/>
      <c r="S59" s="112"/>
      <c r="T59" s="168"/>
    </row>
    <row r="60" spans="2:20" ht="16.5" customHeight="1">
      <c r="B60" s="109"/>
      <c r="C60" s="109" t="s">
        <v>80</v>
      </c>
      <c r="D60" s="113">
        <v>2027</v>
      </c>
      <c r="E60" s="113"/>
      <c r="F60" s="111"/>
      <c r="G60" s="111"/>
      <c r="H60" s="111"/>
      <c r="I60" s="111"/>
      <c r="J60" s="111"/>
      <c r="K60" s="167"/>
      <c r="L60" s="167"/>
      <c r="M60" s="167"/>
      <c r="N60" s="167"/>
      <c r="O60" s="167"/>
      <c r="P60" s="112"/>
      <c r="Q60" s="112"/>
      <c r="R60" s="112"/>
      <c r="S60" s="112"/>
      <c r="T60" s="168"/>
    </row>
    <row r="61" spans="2:20" ht="16.5" customHeight="1">
      <c r="B61" s="109"/>
      <c r="C61" s="109" t="s">
        <v>80</v>
      </c>
      <c r="D61" s="113">
        <v>2028</v>
      </c>
      <c r="E61" s="113"/>
      <c r="F61" s="167"/>
      <c r="G61" s="167"/>
      <c r="H61" s="167"/>
      <c r="I61" s="167"/>
      <c r="J61" s="167"/>
      <c r="K61" s="167"/>
      <c r="L61" s="167"/>
      <c r="M61" s="167"/>
      <c r="N61" s="167"/>
      <c r="O61" s="167"/>
      <c r="P61" s="112"/>
      <c r="Q61" s="112"/>
      <c r="R61" s="112"/>
      <c r="S61" s="112"/>
      <c r="T61" s="168"/>
    </row>
    <row r="62" spans="2:20" ht="16.5" customHeight="1">
      <c r="B62" s="109"/>
      <c r="C62" s="109" t="s">
        <v>80</v>
      </c>
      <c r="D62" s="113">
        <v>2029</v>
      </c>
      <c r="E62" s="113"/>
      <c r="F62" s="167"/>
      <c r="G62" s="167"/>
      <c r="H62" s="167"/>
      <c r="I62" s="167"/>
      <c r="J62" s="167"/>
      <c r="K62" s="167"/>
      <c r="L62" s="167"/>
      <c r="M62" s="167"/>
      <c r="N62" s="167"/>
      <c r="O62" s="167"/>
      <c r="P62" s="112"/>
      <c r="Q62" s="112"/>
      <c r="R62" s="112"/>
      <c r="S62" s="112"/>
      <c r="T62" s="168"/>
    </row>
    <row r="63" spans="2:20" ht="16.5" customHeight="1">
      <c r="B63" s="109"/>
      <c r="C63" s="109" t="s">
        <v>80</v>
      </c>
      <c r="D63" s="113">
        <v>2030</v>
      </c>
      <c r="E63" s="113"/>
      <c r="F63" s="167"/>
      <c r="G63" s="167"/>
      <c r="H63" s="167"/>
      <c r="I63" s="167"/>
      <c r="J63" s="167"/>
      <c r="K63" s="167"/>
      <c r="L63" s="167"/>
      <c r="M63" s="167"/>
      <c r="N63" s="167"/>
      <c r="O63" s="167"/>
      <c r="P63" s="112"/>
      <c r="Q63" s="112"/>
      <c r="R63" s="112"/>
      <c r="S63" s="112"/>
      <c r="T63" s="168"/>
    </row>
    <row r="64" spans="2:20" ht="16.5" customHeight="1">
      <c r="B64" s="109"/>
      <c r="C64" s="109" t="s">
        <v>80</v>
      </c>
      <c r="D64" s="113">
        <v>2031</v>
      </c>
      <c r="E64" s="113"/>
      <c r="F64" s="167"/>
      <c r="G64" s="167"/>
      <c r="H64" s="167"/>
      <c r="I64" s="167"/>
      <c r="J64" s="167"/>
      <c r="K64" s="167"/>
      <c r="L64" s="167"/>
      <c r="M64" s="167"/>
      <c r="N64" s="167"/>
      <c r="O64" s="167"/>
      <c r="P64" s="112"/>
      <c r="Q64" s="112"/>
      <c r="R64" s="112"/>
      <c r="S64" s="112"/>
      <c r="T64" s="168"/>
    </row>
    <row r="65" spans="2:20" ht="16.5" customHeight="1">
      <c r="B65" s="109"/>
      <c r="C65" s="109" t="s">
        <v>80</v>
      </c>
      <c r="D65" s="113">
        <v>2032</v>
      </c>
      <c r="E65" s="113"/>
      <c r="F65" s="167"/>
      <c r="G65" s="167"/>
      <c r="H65" s="167"/>
      <c r="I65" s="167"/>
      <c r="J65" s="167"/>
      <c r="K65" s="167"/>
      <c r="L65" s="167"/>
      <c r="M65" s="167"/>
      <c r="N65" s="167"/>
      <c r="O65" s="167"/>
      <c r="P65" s="112"/>
      <c r="Q65" s="112"/>
      <c r="R65" s="112"/>
      <c r="S65" s="112"/>
      <c r="T65" s="168"/>
    </row>
    <row r="66" spans="2:20" ht="16.5" customHeight="1">
      <c r="B66" s="109"/>
      <c r="C66" s="109" t="s">
        <v>80</v>
      </c>
      <c r="D66" s="113">
        <v>2033</v>
      </c>
      <c r="E66" s="113"/>
      <c r="F66" s="167"/>
      <c r="G66" s="167"/>
      <c r="H66" s="167"/>
      <c r="I66" s="167"/>
      <c r="J66" s="167"/>
      <c r="K66" s="167"/>
      <c r="L66" s="167"/>
      <c r="M66" s="167"/>
      <c r="N66" s="167"/>
      <c r="O66" s="167"/>
      <c r="P66" s="112"/>
      <c r="Q66" s="112"/>
      <c r="R66" s="112"/>
      <c r="S66" s="112"/>
      <c r="T66" s="168"/>
    </row>
    <row r="67" spans="2:20" ht="16.5" customHeight="1">
      <c r="B67" s="109"/>
      <c r="C67" s="109" t="s">
        <v>80</v>
      </c>
      <c r="D67" s="113">
        <v>2034</v>
      </c>
      <c r="E67" s="113"/>
      <c r="F67" s="167"/>
      <c r="G67" s="167"/>
      <c r="H67" s="167"/>
      <c r="I67" s="167"/>
      <c r="J67" s="167"/>
      <c r="K67" s="167"/>
      <c r="L67" s="167"/>
      <c r="M67" s="167"/>
      <c r="N67" s="167"/>
      <c r="O67" s="167"/>
      <c r="P67" s="112"/>
      <c r="Q67" s="112"/>
      <c r="R67" s="112"/>
      <c r="S67" s="112"/>
      <c r="T67" s="168"/>
    </row>
    <row r="68" spans="2:20" ht="16.5" customHeight="1">
      <c r="B68" s="109" t="s">
        <v>81</v>
      </c>
      <c r="C68" s="109"/>
      <c r="D68" s="113">
        <v>2023</v>
      </c>
      <c r="E68" s="113"/>
      <c r="F68" s="111"/>
      <c r="G68" s="111"/>
      <c r="H68" s="111"/>
      <c r="I68" s="111"/>
      <c r="J68" s="111"/>
      <c r="K68" s="167"/>
      <c r="L68" s="167"/>
      <c r="M68" s="167"/>
      <c r="N68" s="167"/>
      <c r="O68" s="167"/>
      <c r="P68" s="112"/>
      <c r="Q68" s="112"/>
      <c r="R68" s="112"/>
      <c r="S68" s="112"/>
      <c r="T68" s="168"/>
    </row>
    <row r="69" spans="2:20" ht="16.5" customHeight="1">
      <c r="B69" s="109" t="s">
        <v>81</v>
      </c>
      <c r="C69" s="109"/>
      <c r="D69" s="113">
        <v>2024</v>
      </c>
      <c r="E69" s="113"/>
      <c r="F69" s="111"/>
      <c r="G69" s="111"/>
      <c r="H69" s="111"/>
      <c r="I69" s="111"/>
      <c r="J69" s="111"/>
      <c r="K69" s="167"/>
      <c r="L69" s="167"/>
      <c r="M69" s="167"/>
      <c r="N69" s="167"/>
      <c r="O69" s="167"/>
      <c r="P69" s="112"/>
      <c r="Q69" s="112"/>
      <c r="R69" s="112"/>
      <c r="S69" s="112"/>
      <c r="T69" s="168"/>
    </row>
    <row r="70" spans="2:20" ht="16.5" customHeight="1">
      <c r="B70" s="109" t="s">
        <v>81</v>
      </c>
      <c r="C70" s="109"/>
      <c r="D70" s="113">
        <v>2025</v>
      </c>
      <c r="E70" s="113"/>
      <c r="F70" s="111"/>
      <c r="G70" s="111"/>
      <c r="H70" s="111"/>
      <c r="I70" s="111"/>
      <c r="J70" s="111"/>
      <c r="K70" s="167"/>
      <c r="L70" s="167"/>
      <c r="M70" s="167"/>
      <c r="N70" s="167"/>
      <c r="O70" s="167">
        <v>46982.191220000001</v>
      </c>
      <c r="P70" s="112"/>
      <c r="Q70" s="112"/>
      <c r="R70" s="112"/>
      <c r="S70" s="112"/>
      <c r="T70" s="168">
        <v>8</v>
      </c>
    </row>
    <row r="71" spans="2:20" ht="16.5" customHeight="1">
      <c r="B71" s="109" t="s">
        <v>81</v>
      </c>
      <c r="C71" s="109"/>
      <c r="D71" s="113">
        <v>2026</v>
      </c>
      <c r="E71" s="113"/>
      <c r="F71" s="111"/>
      <c r="G71" s="111"/>
      <c r="H71" s="111"/>
      <c r="I71" s="111"/>
      <c r="J71" s="111"/>
      <c r="K71" s="167"/>
      <c r="L71" s="167"/>
      <c r="M71" s="167"/>
      <c r="N71" s="167"/>
      <c r="O71" s="167">
        <v>46982.191220000001</v>
      </c>
      <c r="P71" s="112"/>
      <c r="Q71" s="112"/>
      <c r="R71" s="112"/>
      <c r="S71" s="112"/>
      <c r="T71" s="168">
        <v>8</v>
      </c>
    </row>
    <row r="72" spans="2:20" ht="16.5" customHeight="1">
      <c r="B72" s="109" t="s">
        <v>81</v>
      </c>
      <c r="C72" s="109"/>
      <c r="D72" s="113">
        <v>2027</v>
      </c>
      <c r="E72" s="113"/>
      <c r="F72" s="111"/>
      <c r="G72" s="111"/>
      <c r="H72" s="111"/>
      <c r="I72" s="111"/>
      <c r="J72" s="111"/>
      <c r="K72" s="167"/>
      <c r="L72" s="167"/>
      <c r="M72" s="167"/>
      <c r="N72" s="167"/>
      <c r="O72" s="167">
        <v>46982.191220000001</v>
      </c>
      <c r="P72" s="112"/>
      <c r="Q72" s="112"/>
      <c r="R72" s="112"/>
      <c r="S72" s="112"/>
      <c r="T72" s="168">
        <v>8</v>
      </c>
    </row>
    <row r="73" spans="2:20" ht="16.5" customHeight="1">
      <c r="B73" s="109" t="s">
        <v>81</v>
      </c>
      <c r="C73" s="109"/>
      <c r="D73" s="113">
        <v>2028</v>
      </c>
      <c r="E73" s="113"/>
      <c r="F73" s="167"/>
      <c r="G73" s="167"/>
      <c r="H73" s="167"/>
      <c r="I73" s="167"/>
      <c r="J73" s="167"/>
      <c r="K73" s="167"/>
      <c r="L73" s="167"/>
      <c r="M73" s="167"/>
      <c r="N73" s="167"/>
      <c r="O73" s="167">
        <v>47005.106090000001</v>
      </c>
      <c r="P73" s="112"/>
      <c r="Q73" s="112"/>
      <c r="R73" s="112"/>
      <c r="S73" s="112"/>
      <c r="T73" s="168">
        <v>8</v>
      </c>
    </row>
    <row r="74" spans="2:20" ht="16.5" customHeight="1">
      <c r="B74" s="109" t="s">
        <v>81</v>
      </c>
      <c r="C74" s="109"/>
      <c r="D74" s="113">
        <v>2029</v>
      </c>
      <c r="E74" s="113"/>
      <c r="F74" s="167"/>
      <c r="G74" s="167"/>
      <c r="H74" s="167"/>
      <c r="I74" s="167"/>
      <c r="J74" s="167"/>
      <c r="K74" s="167"/>
      <c r="L74" s="167"/>
      <c r="M74" s="167"/>
      <c r="N74" s="167"/>
      <c r="O74" s="167">
        <v>46982.191220000001</v>
      </c>
      <c r="P74" s="112"/>
      <c r="Q74" s="112"/>
      <c r="R74" s="112"/>
      <c r="S74" s="112"/>
      <c r="T74" s="168">
        <v>8</v>
      </c>
    </row>
    <row r="75" spans="2:20" ht="16.5" customHeight="1">
      <c r="B75" s="109" t="s">
        <v>81</v>
      </c>
      <c r="C75" s="109"/>
      <c r="D75" s="113">
        <v>2030</v>
      </c>
      <c r="E75" s="113"/>
      <c r="F75" s="167"/>
      <c r="G75" s="167"/>
      <c r="H75" s="167"/>
      <c r="I75" s="167"/>
      <c r="J75" s="167"/>
      <c r="K75" s="167"/>
      <c r="L75" s="167"/>
      <c r="M75" s="167"/>
      <c r="N75" s="167"/>
      <c r="O75" s="167">
        <v>46982.191220000001</v>
      </c>
      <c r="P75" s="112"/>
      <c r="Q75" s="112"/>
      <c r="R75" s="112"/>
      <c r="S75" s="112"/>
      <c r="T75" s="168">
        <v>8</v>
      </c>
    </row>
    <row r="76" spans="2:20" ht="16.5" customHeight="1">
      <c r="B76" s="109" t="s">
        <v>81</v>
      </c>
      <c r="C76" s="109"/>
      <c r="D76" s="113">
        <v>2031</v>
      </c>
      <c r="E76" s="113"/>
      <c r="F76" s="167"/>
      <c r="G76" s="167"/>
      <c r="H76" s="167"/>
      <c r="I76" s="167"/>
      <c r="J76" s="167"/>
      <c r="K76" s="167"/>
      <c r="L76" s="167"/>
      <c r="M76" s="167"/>
      <c r="N76" s="167"/>
      <c r="O76" s="167">
        <v>46982.191220000001</v>
      </c>
      <c r="P76" s="112"/>
      <c r="Q76" s="112"/>
      <c r="R76" s="112"/>
      <c r="S76" s="112"/>
      <c r="T76" s="168">
        <v>8</v>
      </c>
    </row>
    <row r="77" spans="2:20" ht="16.5" customHeight="1">
      <c r="B77" s="109" t="s">
        <v>81</v>
      </c>
      <c r="C77" s="109"/>
      <c r="D77" s="113">
        <v>2032</v>
      </c>
      <c r="E77" s="113"/>
      <c r="F77" s="167"/>
      <c r="G77" s="167"/>
      <c r="H77" s="167"/>
      <c r="I77" s="167"/>
      <c r="J77" s="167"/>
      <c r="K77" s="167"/>
      <c r="L77" s="167"/>
      <c r="M77" s="167"/>
      <c r="N77" s="167"/>
      <c r="O77" s="167">
        <v>47128.487670000002</v>
      </c>
      <c r="P77" s="112"/>
      <c r="Q77" s="112"/>
      <c r="R77" s="112"/>
      <c r="S77" s="112"/>
      <c r="T77" s="168">
        <v>8</v>
      </c>
    </row>
    <row r="78" spans="2:20" ht="16.5" customHeight="1">
      <c r="B78" s="109" t="s">
        <v>81</v>
      </c>
      <c r="C78" s="109"/>
      <c r="D78" s="113">
        <v>2033</v>
      </c>
      <c r="E78" s="113"/>
      <c r="F78" s="167"/>
      <c r="G78" s="167"/>
      <c r="H78" s="167"/>
      <c r="I78" s="167"/>
      <c r="J78" s="167"/>
      <c r="K78" s="167"/>
      <c r="L78" s="167"/>
      <c r="M78" s="167"/>
      <c r="N78" s="167"/>
      <c r="O78" s="167">
        <v>46920.50043</v>
      </c>
      <c r="P78" s="112"/>
      <c r="Q78" s="112"/>
      <c r="R78" s="112"/>
      <c r="S78" s="112"/>
      <c r="T78" s="168">
        <v>8</v>
      </c>
    </row>
    <row r="79" spans="2:20" ht="16.5" customHeight="1">
      <c r="B79" s="109" t="s">
        <v>81</v>
      </c>
      <c r="C79" s="109"/>
      <c r="D79" s="113">
        <v>2034</v>
      </c>
      <c r="E79" s="113"/>
      <c r="F79" s="167"/>
      <c r="G79" s="167"/>
      <c r="H79" s="167"/>
      <c r="I79" s="167"/>
      <c r="J79" s="167"/>
      <c r="K79" s="167"/>
      <c r="L79" s="167"/>
      <c r="M79" s="167"/>
      <c r="N79" s="167"/>
      <c r="O79" s="167">
        <v>46920.50043</v>
      </c>
      <c r="P79" s="112"/>
      <c r="Q79" s="112"/>
      <c r="R79" s="112"/>
      <c r="S79" s="112"/>
      <c r="T79" s="168">
        <v>8</v>
      </c>
    </row>
    <row r="80" spans="2:20" ht="16.5" customHeight="1">
      <c r="B80" s="114"/>
      <c r="C80" s="114" t="s">
        <v>51</v>
      </c>
      <c r="D80" s="113">
        <v>2023</v>
      </c>
      <c r="E80" s="113"/>
      <c r="F80" s="111"/>
      <c r="G80" s="111"/>
      <c r="H80" s="111"/>
      <c r="I80" s="111"/>
      <c r="J80" s="111"/>
      <c r="K80" s="167"/>
      <c r="L80" s="167"/>
      <c r="M80" s="167"/>
      <c r="N80" s="167"/>
      <c r="O80" s="167"/>
      <c r="P80" s="112"/>
      <c r="Q80" s="112"/>
      <c r="R80" s="112"/>
      <c r="S80" s="112"/>
      <c r="T80" s="168"/>
    </row>
    <row r="81" spans="2:20" ht="16.5" customHeight="1">
      <c r="B81" s="114"/>
      <c r="C81" s="114" t="s">
        <v>51</v>
      </c>
      <c r="D81" s="113">
        <v>2024</v>
      </c>
      <c r="E81" s="113"/>
      <c r="F81" s="111"/>
      <c r="G81" s="111"/>
      <c r="H81" s="111"/>
      <c r="I81" s="111"/>
      <c r="J81" s="111"/>
      <c r="K81" s="167"/>
      <c r="L81" s="167"/>
      <c r="M81" s="167"/>
      <c r="N81" s="167"/>
      <c r="O81" s="167"/>
      <c r="P81" s="112"/>
      <c r="Q81" s="112"/>
      <c r="R81" s="112"/>
      <c r="S81" s="112"/>
      <c r="T81" s="168"/>
    </row>
    <row r="82" spans="2:20" ht="16.5" customHeight="1">
      <c r="B82" s="114"/>
      <c r="C82" s="114" t="s">
        <v>51</v>
      </c>
      <c r="D82" s="113">
        <v>2025</v>
      </c>
      <c r="E82" s="113"/>
      <c r="F82" s="111"/>
      <c r="G82" s="111"/>
      <c r="H82" s="111"/>
      <c r="I82" s="111"/>
      <c r="J82" s="111"/>
      <c r="K82" s="167"/>
      <c r="L82" s="167"/>
      <c r="M82" s="167"/>
      <c r="N82" s="167"/>
      <c r="O82" s="167">
        <v>4911.8644809999996</v>
      </c>
      <c r="P82" s="112"/>
      <c r="Q82" s="112"/>
      <c r="R82" s="112"/>
      <c r="S82" s="112"/>
      <c r="T82" s="168"/>
    </row>
    <row r="83" spans="2:20" ht="16.5" customHeight="1">
      <c r="B83" s="114"/>
      <c r="C83" s="114" t="s">
        <v>51</v>
      </c>
      <c r="D83" s="113">
        <v>2026</v>
      </c>
      <c r="E83" s="113"/>
      <c r="F83" s="111"/>
      <c r="G83" s="111"/>
      <c r="H83" s="111"/>
      <c r="I83" s="111"/>
      <c r="J83" s="111"/>
      <c r="K83" s="167"/>
      <c r="L83" s="167"/>
      <c r="M83" s="167"/>
      <c r="N83" s="167"/>
      <c r="O83" s="167">
        <v>107800.40059999999</v>
      </c>
      <c r="P83" s="112"/>
      <c r="Q83" s="112"/>
      <c r="R83" s="112"/>
      <c r="S83" s="112"/>
      <c r="T83" s="168">
        <v>15.3</v>
      </c>
    </row>
    <row r="84" spans="2:20" ht="16.5" customHeight="1">
      <c r="B84" s="114"/>
      <c r="C84" s="114" t="s">
        <v>51</v>
      </c>
      <c r="D84" s="113">
        <v>2027</v>
      </c>
      <c r="E84" s="113"/>
      <c r="F84" s="111"/>
      <c r="G84" s="111"/>
      <c r="H84" s="111"/>
      <c r="I84" s="111"/>
      <c r="J84" s="111"/>
      <c r="K84" s="167"/>
      <c r="L84" s="167"/>
      <c r="M84" s="167"/>
      <c r="N84" s="167"/>
      <c r="O84" s="167">
        <v>302081.79320000001</v>
      </c>
      <c r="P84" s="112"/>
      <c r="Q84" s="112"/>
      <c r="R84" s="112"/>
      <c r="S84" s="112"/>
      <c r="T84" s="168">
        <v>38.799999999999997</v>
      </c>
    </row>
    <row r="85" spans="2:20" ht="16.5" customHeight="1">
      <c r="B85" s="114"/>
      <c r="C85" s="114" t="s">
        <v>51</v>
      </c>
      <c r="D85" s="113">
        <v>2028</v>
      </c>
      <c r="E85" s="113"/>
      <c r="F85" s="167"/>
      <c r="G85" s="167"/>
      <c r="H85" s="167"/>
      <c r="I85" s="167"/>
      <c r="J85" s="167"/>
      <c r="K85" s="167"/>
      <c r="L85" s="167"/>
      <c r="M85" s="167"/>
      <c r="N85" s="167"/>
      <c r="O85" s="167">
        <v>595128.07160000002</v>
      </c>
      <c r="P85" s="112"/>
      <c r="Q85" s="112"/>
      <c r="R85" s="112"/>
      <c r="S85" s="112"/>
      <c r="T85" s="168">
        <v>76.7</v>
      </c>
    </row>
    <row r="86" spans="2:20" ht="16.5" customHeight="1">
      <c r="B86" s="114"/>
      <c r="C86" s="114" t="s">
        <v>51</v>
      </c>
      <c r="D86" s="113">
        <v>2029</v>
      </c>
      <c r="E86" s="113"/>
      <c r="F86" s="167"/>
      <c r="G86" s="167"/>
      <c r="H86" s="167"/>
      <c r="I86" s="167"/>
      <c r="J86" s="167"/>
      <c r="K86" s="167"/>
      <c r="L86" s="167"/>
      <c r="M86" s="167"/>
      <c r="N86" s="167"/>
      <c r="O86" s="167">
        <v>967197.46640000003</v>
      </c>
      <c r="P86" s="112"/>
      <c r="Q86" s="112"/>
      <c r="R86" s="112"/>
      <c r="S86" s="112"/>
      <c r="T86" s="168">
        <v>122.4</v>
      </c>
    </row>
    <row r="87" spans="2:20" ht="16.5" customHeight="1">
      <c r="B87" s="114"/>
      <c r="C87" s="114" t="s">
        <v>51</v>
      </c>
      <c r="D87" s="113">
        <v>2030</v>
      </c>
      <c r="E87" s="113"/>
      <c r="F87" s="167"/>
      <c r="G87" s="167"/>
      <c r="H87" s="167"/>
      <c r="I87" s="167"/>
      <c r="J87" s="167"/>
      <c r="K87" s="167"/>
      <c r="L87" s="167"/>
      <c r="M87" s="167"/>
      <c r="N87" s="167"/>
      <c r="O87" s="167">
        <v>1270651.6569999999</v>
      </c>
      <c r="P87" s="112"/>
      <c r="Q87" s="112"/>
      <c r="R87" s="112"/>
      <c r="S87" s="112"/>
      <c r="T87" s="168">
        <v>156.30000000000001</v>
      </c>
    </row>
    <row r="88" spans="2:20" ht="16.5" customHeight="1">
      <c r="B88" s="114"/>
      <c r="C88" s="114" t="s">
        <v>51</v>
      </c>
      <c r="D88" s="113">
        <v>2031</v>
      </c>
      <c r="E88" s="113"/>
      <c r="F88" s="167"/>
      <c r="G88" s="167"/>
      <c r="H88" s="167"/>
      <c r="I88" s="167"/>
      <c r="J88" s="167"/>
      <c r="K88" s="167"/>
      <c r="L88" s="167"/>
      <c r="M88" s="167"/>
      <c r="N88" s="167"/>
      <c r="O88" s="167">
        <v>1455410.3230000001</v>
      </c>
      <c r="P88" s="112"/>
      <c r="Q88" s="112"/>
      <c r="R88" s="112"/>
      <c r="S88" s="112"/>
      <c r="T88" s="168">
        <v>178.4</v>
      </c>
    </row>
    <row r="89" spans="2:20" ht="16.5" customHeight="1">
      <c r="B89" s="114"/>
      <c r="C89" s="114" t="s">
        <v>51</v>
      </c>
      <c r="D89" s="113">
        <v>2032</v>
      </c>
      <c r="E89" s="113"/>
      <c r="F89" s="167"/>
      <c r="G89" s="167"/>
      <c r="H89" s="167"/>
      <c r="I89" s="167"/>
      <c r="J89" s="167"/>
      <c r="K89" s="167"/>
      <c r="L89" s="167"/>
      <c r="M89" s="167"/>
      <c r="N89" s="167"/>
      <c r="O89" s="167">
        <v>1572606.4369999999</v>
      </c>
      <c r="P89" s="112"/>
      <c r="Q89" s="112"/>
      <c r="R89" s="112"/>
      <c r="S89" s="112"/>
      <c r="T89" s="168">
        <v>189.5</v>
      </c>
    </row>
    <row r="90" spans="2:20" ht="16.5" customHeight="1">
      <c r="B90" s="114"/>
      <c r="C90" s="114" t="s">
        <v>51</v>
      </c>
      <c r="D90" s="113">
        <v>2033</v>
      </c>
      <c r="E90" s="113"/>
      <c r="F90" s="167"/>
      <c r="G90" s="167"/>
      <c r="H90" s="167"/>
      <c r="I90" s="167"/>
      <c r="J90" s="167"/>
      <c r="K90" s="167"/>
      <c r="L90" s="167"/>
      <c r="M90" s="167"/>
      <c r="N90" s="167"/>
      <c r="O90" s="167">
        <v>1569623.8540000001</v>
      </c>
      <c r="P90" s="112"/>
      <c r="Q90" s="112"/>
      <c r="R90" s="112"/>
      <c r="S90" s="112"/>
      <c r="T90" s="168">
        <v>189.5</v>
      </c>
    </row>
    <row r="91" spans="2:20" ht="16.5" customHeight="1">
      <c r="B91" s="114"/>
      <c r="C91" s="114" t="s">
        <v>51</v>
      </c>
      <c r="D91" s="113">
        <v>2034</v>
      </c>
      <c r="E91" s="113"/>
      <c r="F91" s="167"/>
      <c r="G91" s="167"/>
      <c r="H91" s="167"/>
      <c r="I91" s="167"/>
      <c r="J91" s="167"/>
      <c r="K91" s="167"/>
      <c r="L91" s="167"/>
      <c r="M91" s="167"/>
      <c r="N91" s="167"/>
      <c r="O91" s="167">
        <v>1569623.8540000001</v>
      </c>
      <c r="P91" s="112"/>
      <c r="Q91" s="112"/>
      <c r="R91" s="112"/>
      <c r="S91" s="112"/>
      <c r="T91" s="168">
        <v>189.5</v>
      </c>
    </row>
    <row r="92" spans="2:20" ht="16.5" customHeight="1">
      <c r="B92" s="154" t="s">
        <v>82</v>
      </c>
      <c r="C92" s="155"/>
      <c r="D92" s="156"/>
      <c r="E92" s="156"/>
      <c r="F92" s="172"/>
      <c r="G92" s="172"/>
      <c r="H92" s="172"/>
      <c r="I92" s="172"/>
      <c r="J92" s="172"/>
      <c r="K92" s="173"/>
      <c r="L92" s="173"/>
      <c r="M92" s="173"/>
      <c r="N92" s="173"/>
      <c r="O92" s="173"/>
      <c r="P92" s="174"/>
      <c r="Q92" s="174"/>
      <c r="R92" s="174"/>
      <c r="S92" s="174"/>
      <c r="T92" s="175"/>
    </row>
    <row r="93" spans="2:20" ht="16.5" customHeight="1">
      <c r="B93" s="226" t="s">
        <v>83</v>
      </c>
      <c r="C93" s="227"/>
      <c r="D93" s="227"/>
      <c r="E93" s="227"/>
      <c r="F93" s="227"/>
      <c r="G93" s="227"/>
      <c r="H93" s="227"/>
      <c r="I93" s="227"/>
      <c r="J93" s="227"/>
    </row>
    <row r="94" spans="2:20" ht="16.5" customHeight="1">
      <c r="B94" s="228" t="s">
        <v>84</v>
      </c>
      <c r="C94" s="229"/>
      <c r="D94" s="229"/>
      <c r="E94" s="229"/>
      <c r="F94" s="229"/>
      <c r="G94" s="229"/>
      <c r="H94" s="229"/>
      <c r="I94" s="229"/>
      <c r="J94" s="229"/>
      <c r="K94" s="229"/>
      <c r="L94" s="229"/>
      <c r="M94" s="229"/>
      <c r="N94" s="229"/>
      <c r="O94" s="229"/>
      <c r="P94" s="229"/>
      <c r="Q94" s="229"/>
      <c r="R94" s="229"/>
      <c r="S94" s="229"/>
      <c r="T94" s="229"/>
    </row>
  </sheetData>
  <mergeCells count="8">
    <mergeCell ref="B93:J93"/>
    <mergeCell ref="B94:T94"/>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O39" sqref="O39"/>
    </sheetView>
  </sheetViews>
  <sheetFormatPr baseColWidth="10" defaultColWidth="8.75" defaultRowHeight="11"/>
  <sheetData>
    <row r="1" spans="1:18" ht="16">
      <c r="A1" s="237" t="s">
        <v>85</v>
      </c>
      <c r="B1" s="237"/>
      <c r="C1" s="237"/>
      <c r="D1" s="237"/>
      <c r="E1" s="237"/>
      <c r="F1" s="237"/>
      <c r="G1" s="237"/>
      <c r="H1" s="237"/>
      <c r="I1" s="237"/>
      <c r="J1" s="237"/>
      <c r="K1" s="237"/>
      <c r="L1" s="237"/>
      <c r="M1" s="237"/>
      <c r="N1" s="237"/>
      <c r="O1" s="237"/>
      <c r="P1" s="237"/>
      <c r="Q1" s="237"/>
      <c r="R1" s="23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8"/>
  <sheetViews>
    <sheetView topLeftCell="B21" zoomScale="85" zoomScaleNormal="85" workbookViewId="0">
      <selection activeCell="D34" sqref="D34:I37"/>
    </sheetView>
  </sheetViews>
  <sheetFormatPr baseColWidth="10" defaultColWidth="9.25" defaultRowHeight="13" outlineLevelRow="1"/>
  <cols>
    <col min="1" max="1" width="9.25" style="1"/>
    <col min="2" max="2" width="12.25" style="1" customWidth="1"/>
    <col min="3" max="3" width="104.75" style="1" customWidth="1"/>
    <col min="4" max="5" width="19.25" style="1" bestFit="1" customWidth="1"/>
    <col min="6" max="7" width="21" style="1" bestFit="1" customWidth="1"/>
    <col min="8" max="9" width="19.25" style="1" bestFit="1" customWidth="1"/>
    <col min="10" max="12" width="12.5" style="1" customWidth="1"/>
    <col min="13" max="17" width="12.25" style="1" customWidth="1"/>
    <col min="18" max="16384" width="9.25" style="1"/>
  </cols>
  <sheetData>
    <row r="1" spans="2:17" ht="16">
      <c r="C1" s="243" t="s">
        <v>86</v>
      </c>
      <c r="D1" s="243"/>
      <c r="E1" s="243"/>
      <c r="F1" s="243"/>
      <c r="G1" s="243"/>
      <c r="H1" s="243"/>
      <c r="I1" s="243"/>
      <c r="J1" s="243"/>
      <c r="K1" s="243"/>
      <c r="L1" s="243"/>
      <c r="M1" s="243"/>
      <c r="N1" s="243"/>
      <c r="O1" s="243"/>
      <c r="P1" s="243"/>
      <c r="Q1" s="243"/>
    </row>
    <row r="2" spans="2:17" ht="16">
      <c r="C2" s="244" t="str">
        <f>+'FormsList&amp;FilerInfo'!B2</f>
        <v>San Jose Clean Energy</v>
      </c>
      <c r="D2" s="245"/>
      <c r="E2" s="245"/>
      <c r="F2" s="245"/>
      <c r="G2" s="245"/>
      <c r="H2" s="245"/>
      <c r="I2" s="245"/>
      <c r="J2" s="245"/>
      <c r="K2" s="245"/>
      <c r="L2" s="245"/>
      <c r="M2" s="245"/>
      <c r="N2" s="245"/>
      <c r="O2" s="245"/>
      <c r="P2" s="245"/>
      <c r="Q2" s="245"/>
    </row>
    <row r="3" spans="2:17" ht="16">
      <c r="C3" s="164"/>
      <c r="D3" s="165"/>
      <c r="E3" s="165"/>
      <c r="F3" s="165"/>
      <c r="G3" s="165"/>
      <c r="H3" s="165"/>
      <c r="I3" s="165"/>
      <c r="J3" s="165"/>
      <c r="K3" s="165"/>
      <c r="L3" s="165"/>
      <c r="M3" s="165"/>
      <c r="N3" s="165"/>
      <c r="O3" s="165"/>
      <c r="P3" s="165"/>
      <c r="Q3" s="165"/>
    </row>
    <row r="4" spans="2:17" ht="18">
      <c r="C4" s="246" t="s">
        <v>87</v>
      </c>
      <c r="D4" s="246"/>
      <c r="E4" s="246"/>
      <c r="F4" s="246"/>
      <c r="G4" s="246"/>
      <c r="H4" s="246"/>
      <c r="I4" s="246"/>
      <c r="J4" s="246"/>
      <c r="K4" s="246"/>
      <c r="L4" s="246"/>
      <c r="M4" s="246"/>
      <c r="N4" s="246"/>
      <c r="O4" s="246"/>
      <c r="P4" s="246"/>
      <c r="Q4" s="246"/>
    </row>
    <row r="5" spans="2:17">
      <c r="C5" s="247" t="s">
        <v>88</v>
      </c>
      <c r="D5" s="247"/>
      <c r="E5" s="247"/>
      <c r="F5" s="247"/>
      <c r="G5" s="247"/>
      <c r="H5" s="247"/>
      <c r="I5" s="247"/>
      <c r="J5" s="247"/>
      <c r="K5" s="247"/>
      <c r="L5" s="247"/>
      <c r="M5" s="247"/>
      <c r="N5" s="247"/>
      <c r="O5" s="247"/>
      <c r="P5" s="247"/>
      <c r="Q5" s="247"/>
    </row>
    <row r="6" spans="2:17" ht="14" thickBot="1">
      <c r="C6" s="166"/>
      <c r="D6" s="166"/>
      <c r="E6" s="166"/>
      <c r="F6" s="166"/>
      <c r="G6" s="166"/>
      <c r="H6" s="166"/>
      <c r="I6" s="166"/>
      <c r="J6" s="166"/>
      <c r="K6" s="166"/>
      <c r="L6" s="166"/>
      <c r="M6" s="166"/>
      <c r="N6" s="166"/>
      <c r="O6" s="166"/>
      <c r="P6" s="166"/>
      <c r="Q6" s="166"/>
    </row>
    <row r="7" spans="2:17" ht="31.75" customHeight="1" thickBot="1">
      <c r="B7" s="61" t="s">
        <v>89</v>
      </c>
      <c r="C7" s="61" t="s">
        <v>90</v>
      </c>
      <c r="D7" s="61">
        <v>2021</v>
      </c>
      <c r="E7" s="61">
        <v>2022</v>
      </c>
      <c r="F7" s="61">
        <v>2023</v>
      </c>
      <c r="G7" s="61">
        <v>2024</v>
      </c>
      <c r="H7" s="61">
        <v>2025</v>
      </c>
      <c r="I7" s="61">
        <v>2026</v>
      </c>
      <c r="J7" s="61">
        <v>2027</v>
      </c>
      <c r="K7" s="61">
        <v>2028</v>
      </c>
      <c r="L7" s="61">
        <v>2029</v>
      </c>
      <c r="M7" s="61">
        <v>2030</v>
      </c>
      <c r="N7" s="61">
        <v>2031</v>
      </c>
      <c r="O7" s="61">
        <v>2032</v>
      </c>
      <c r="P7" s="61">
        <v>2033</v>
      </c>
      <c r="Q7" s="61">
        <v>2034</v>
      </c>
    </row>
    <row r="8" spans="2:17" ht="18" thickBot="1">
      <c r="B8" s="118"/>
      <c r="C8" s="2" t="s">
        <v>91</v>
      </c>
      <c r="D8" s="3"/>
      <c r="E8" s="3"/>
      <c r="F8" s="3"/>
      <c r="G8" s="3"/>
      <c r="H8" s="3"/>
      <c r="I8" s="3"/>
      <c r="J8" s="3"/>
      <c r="K8" s="3"/>
      <c r="L8" s="3"/>
      <c r="M8" s="3"/>
      <c r="N8" s="3"/>
      <c r="O8" s="3"/>
      <c r="P8" s="3"/>
      <c r="Q8" s="4"/>
    </row>
    <row r="9" spans="2:17" ht="18" thickBot="1">
      <c r="B9" s="118"/>
      <c r="C9" s="5" t="s">
        <v>92</v>
      </c>
      <c r="D9" s="6"/>
      <c r="E9" s="6"/>
      <c r="F9" s="6"/>
      <c r="G9" s="6"/>
      <c r="H9" s="6"/>
      <c r="I9" s="6"/>
      <c r="J9" s="6"/>
      <c r="K9" s="6"/>
      <c r="L9" s="6"/>
      <c r="M9" s="6"/>
      <c r="N9" s="6"/>
      <c r="O9" s="6"/>
      <c r="P9" s="6"/>
      <c r="Q9" s="7"/>
    </row>
    <row r="10" spans="2:17" ht="18" thickBot="1">
      <c r="B10" s="118"/>
      <c r="C10" s="8" t="s">
        <v>93</v>
      </c>
      <c r="D10" s="9"/>
      <c r="E10" s="9"/>
      <c r="F10" s="9"/>
      <c r="G10" s="9"/>
      <c r="H10" s="9"/>
      <c r="I10" s="9"/>
      <c r="J10" s="9"/>
      <c r="K10" s="9"/>
      <c r="L10" s="9"/>
      <c r="M10" s="9"/>
      <c r="N10" s="9"/>
      <c r="O10" s="9"/>
      <c r="P10" s="9"/>
      <c r="Q10" s="10"/>
    </row>
    <row r="11" spans="2:17" ht="14" outlineLevel="1" thickBot="1">
      <c r="B11" s="118"/>
      <c r="C11" s="239" t="s">
        <v>94</v>
      </c>
      <c r="D11" s="240"/>
      <c r="E11" s="240"/>
      <c r="F11" s="240"/>
      <c r="G11" s="240"/>
      <c r="H11" s="240"/>
      <c r="I11" s="240"/>
      <c r="J11" s="240"/>
      <c r="K11" s="240"/>
      <c r="L11" s="240"/>
      <c r="M11" s="240"/>
      <c r="N11" s="240"/>
      <c r="O11" s="240"/>
      <c r="P11" s="241"/>
      <c r="Q11" s="242"/>
    </row>
    <row r="12" spans="2:17" ht="18" outlineLevel="1" thickBot="1">
      <c r="B12" s="118">
        <v>1</v>
      </c>
      <c r="C12" s="11" t="s">
        <v>95</v>
      </c>
      <c r="D12" s="23"/>
      <c r="E12" s="23"/>
      <c r="F12" s="23"/>
      <c r="G12" s="23"/>
      <c r="H12" s="23"/>
      <c r="I12" s="23"/>
      <c r="J12" s="23"/>
      <c r="K12" s="23"/>
      <c r="L12" s="23"/>
      <c r="M12" s="23"/>
      <c r="N12" s="23"/>
      <c r="O12" s="23"/>
      <c r="P12" s="23"/>
      <c r="Q12" s="23"/>
    </row>
    <row r="13" spans="2:17" ht="18" outlineLevel="1" thickBot="1">
      <c r="B13" s="118">
        <v>2</v>
      </c>
      <c r="C13" s="12" t="s">
        <v>96</v>
      </c>
      <c r="D13" s="24"/>
      <c r="E13" s="24"/>
      <c r="F13" s="24"/>
      <c r="G13" s="24"/>
      <c r="H13" s="24"/>
      <c r="I13" s="24"/>
      <c r="J13" s="24"/>
      <c r="K13" s="24"/>
      <c r="L13" s="24"/>
      <c r="M13" s="24"/>
      <c r="N13" s="24"/>
      <c r="O13" s="24"/>
      <c r="P13" s="24"/>
      <c r="Q13" s="24"/>
    </row>
    <row r="14" spans="2:17" ht="18" outlineLevel="1" thickBot="1">
      <c r="C14" s="5" t="s">
        <v>97</v>
      </c>
      <c r="D14" s="6"/>
      <c r="E14" s="6"/>
      <c r="F14" s="6"/>
      <c r="G14" s="6"/>
      <c r="H14" s="6"/>
      <c r="I14" s="6"/>
      <c r="J14" s="6"/>
      <c r="K14" s="6"/>
      <c r="L14" s="6"/>
      <c r="M14" s="6"/>
      <c r="N14" s="6"/>
      <c r="O14" s="6"/>
      <c r="P14" s="6"/>
      <c r="Q14" s="7"/>
    </row>
    <row r="15" spans="2:17" ht="18" outlineLevel="1" thickBot="1">
      <c r="B15" s="118">
        <v>3</v>
      </c>
      <c r="C15" s="13" t="s">
        <v>95</v>
      </c>
      <c r="D15" s="14"/>
      <c r="E15" s="14"/>
      <c r="F15" s="14"/>
      <c r="G15" s="14"/>
      <c r="H15" s="14"/>
      <c r="I15" s="14"/>
      <c r="J15" s="14"/>
      <c r="K15" s="14"/>
      <c r="L15" s="14"/>
      <c r="M15" s="14"/>
      <c r="N15" s="14"/>
      <c r="O15" s="14"/>
      <c r="P15" s="14"/>
      <c r="Q15" s="14"/>
    </row>
    <row r="16" spans="2:17" ht="18" outlineLevel="1" thickBot="1">
      <c r="B16" s="118">
        <v>4</v>
      </c>
      <c r="C16" s="15" t="s">
        <v>96</v>
      </c>
      <c r="D16" s="16"/>
      <c r="E16" s="16"/>
      <c r="F16" s="16"/>
      <c r="G16" s="16"/>
      <c r="H16" s="16"/>
      <c r="I16" s="16"/>
      <c r="J16" s="16"/>
      <c r="K16" s="16"/>
      <c r="L16" s="16"/>
      <c r="M16" s="16"/>
      <c r="N16" s="16"/>
      <c r="O16" s="16"/>
      <c r="P16" s="16"/>
      <c r="Q16" s="16"/>
    </row>
    <row r="17" spans="2:17" ht="18" outlineLevel="1" thickBot="1">
      <c r="B17" s="118"/>
      <c r="C17" s="5" t="s">
        <v>98</v>
      </c>
      <c r="D17" s="6"/>
      <c r="E17" s="6"/>
      <c r="F17" s="6"/>
      <c r="G17" s="6"/>
      <c r="H17" s="6"/>
      <c r="I17" s="6"/>
      <c r="J17" s="6"/>
      <c r="K17" s="6"/>
      <c r="L17" s="6"/>
      <c r="M17" s="6"/>
      <c r="N17" s="6"/>
      <c r="O17" s="6"/>
      <c r="P17" s="6"/>
      <c r="Q17" s="7"/>
    </row>
    <row r="18" spans="2:17" ht="18" outlineLevel="1" thickBot="1">
      <c r="B18" s="118">
        <v>5</v>
      </c>
      <c r="C18" s="13" t="s">
        <v>95</v>
      </c>
      <c r="D18" s="17"/>
      <c r="E18" s="17"/>
      <c r="F18" s="17"/>
      <c r="G18" s="17"/>
      <c r="H18" s="17"/>
      <c r="I18" s="17"/>
      <c r="J18" s="17"/>
      <c r="K18" s="17"/>
      <c r="L18" s="17"/>
      <c r="M18" s="17"/>
      <c r="N18" s="17"/>
      <c r="O18" s="17"/>
      <c r="P18" s="17"/>
      <c r="Q18" s="17"/>
    </row>
    <row r="19" spans="2:17" ht="18" outlineLevel="1" thickBot="1">
      <c r="B19" s="118">
        <v>6</v>
      </c>
      <c r="C19" s="15" t="s">
        <v>96</v>
      </c>
      <c r="D19" s="18"/>
      <c r="E19" s="18"/>
      <c r="F19" s="18"/>
      <c r="G19" s="18"/>
      <c r="H19" s="18"/>
      <c r="I19" s="18"/>
      <c r="J19" s="18"/>
      <c r="K19" s="18"/>
      <c r="L19" s="18"/>
      <c r="M19" s="18"/>
      <c r="N19" s="18"/>
      <c r="O19" s="18"/>
      <c r="P19" s="18"/>
      <c r="Q19" s="18"/>
    </row>
    <row r="20" spans="2:17" ht="18" outlineLevel="1" thickBot="1">
      <c r="B20" s="118"/>
      <c r="C20" s="5" t="s">
        <v>99</v>
      </c>
      <c r="D20" s="6"/>
      <c r="E20" s="6"/>
      <c r="F20" s="6"/>
      <c r="G20" s="6"/>
      <c r="H20" s="6"/>
      <c r="I20" s="6"/>
      <c r="J20" s="6"/>
      <c r="K20" s="6"/>
      <c r="L20" s="6"/>
      <c r="M20" s="6"/>
      <c r="N20" s="6"/>
      <c r="O20" s="6"/>
      <c r="P20" s="6"/>
      <c r="Q20" s="7"/>
    </row>
    <row r="21" spans="2:17" ht="18" outlineLevel="1" thickBot="1">
      <c r="B21" s="118">
        <v>7</v>
      </c>
      <c r="C21" s="13" t="s">
        <v>95</v>
      </c>
      <c r="D21" s="14"/>
      <c r="E21" s="14"/>
      <c r="F21" s="14"/>
      <c r="G21" s="14"/>
      <c r="H21" s="14"/>
      <c r="I21" s="14"/>
      <c r="J21" s="14"/>
      <c r="K21" s="14"/>
      <c r="L21" s="14"/>
      <c r="M21" s="14"/>
      <c r="N21" s="14"/>
      <c r="O21" s="14"/>
      <c r="P21" s="14"/>
      <c r="Q21" s="14"/>
    </row>
    <row r="22" spans="2:17" ht="18" outlineLevel="1" thickBot="1">
      <c r="B22" s="118">
        <v>8</v>
      </c>
      <c r="C22" s="15" t="s">
        <v>96</v>
      </c>
      <c r="D22" s="19"/>
      <c r="E22" s="19"/>
      <c r="F22" s="19"/>
      <c r="G22" s="19"/>
      <c r="H22" s="19"/>
      <c r="I22" s="19"/>
      <c r="J22" s="19"/>
      <c r="K22" s="19"/>
      <c r="L22" s="19"/>
      <c r="M22" s="19"/>
      <c r="N22" s="19"/>
      <c r="O22" s="19"/>
      <c r="P22" s="19"/>
      <c r="Q22" s="19"/>
    </row>
    <row r="23" spans="2:17" ht="18" outlineLevel="1" thickBot="1">
      <c r="B23" s="118">
        <v>9</v>
      </c>
      <c r="C23" s="36" t="s">
        <v>100</v>
      </c>
      <c r="D23" s="22"/>
      <c r="E23" s="22"/>
      <c r="F23" s="22"/>
      <c r="G23" s="22"/>
      <c r="H23" s="22"/>
      <c r="I23" s="22"/>
      <c r="J23" s="22"/>
      <c r="K23" s="22"/>
      <c r="L23" s="22"/>
      <c r="M23" s="22"/>
      <c r="N23" s="22"/>
      <c r="O23" s="22"/>
      <c r="P23" s="22"/>
      <c r="Q23" s="22"/>
    </row>
    <row r="24" spans="2:17" ht="18" outlineLevel="1" thickBot="1">
      <c r="B24" s="118">
        <v>10</v>
      </c>
      <c r="C24" s="36" t="s">
        <v>101</v>
      </c>
      <c r="D24" s="62"/>
      <c r="E24" s="63"/>
      <c r="F24" s="63"/>
      <c r="G24" s="63"/>
      <c r="H24" s="63"/>
      <c r="I24" s="63"/>
      <c r="J24" s="63"/>
      <c r="K24" s="63"/>
      <c r="L24" s="63"/>
      <c r="M24" s="63"/>
      <c r="N24" s="63"/>
      <c r="O24" s="63"/>
      <c r="P24" s="63"/>
      <c r="Q24" s="63"/>
    </row>
    <row r="25" spans="2:17" ht="18" outlineLevel="1" thickBot="1">
      <c r="B25" s="118"/>
      <c r="C25" s="5" t="s">
        <v>102</v>
      </c>
      <c r="D25" s="6"/>
      <c r="E25" s="6"/>
      <c r="F25" s="6"/>
      <c r="G25" s="6"/>
      <c r="H25" s="6"/>
      <c r="I25" s="6"/>
      <c r="J25" s="6"/>
      <c r="K25" s="6"/>
      <c r="L25" s="6"/>
      <c r="M25" s="6"/>
      <c r="N25" s="6"/>
      <c r="O25" s="6"/>
      <c r="P25" s="6"/>
      <c r="Q25" s="7"/>
    </row>
    <row r="26" spans="2:17" ht="18" outlineLevel="1" thickBot="1">
      <c r="B26" s="118">
        <v>11</v>
      </c>
      <c r="C26" s="13" t="s">
        <v>95</v>
      </c>
      <c r="D26" s="14"/>
      <c r="E26" s="14"/>
      <c r="F26" s="14"/>
      <c r="G26" s="14"/>
      <c r="H26" s="14"/>
      <c r="I26" s="14"/>
      <c r="J26" s="14"/>
      <c r="K26" s="14"/>
      <c r="L26" s="14"/>
      <c r="M26" s="14"/>
      <c r="N26" s="14"/>
      <c r="O26" s="14"/>
      <c r="P26" s="14"/>
      <c r="Q26" s="14"/>
    </row>
    <row r="27" spans="2:17" ht="18" outlineLevel="1" thickBot="1">
      <c r="B27" s="118">
        <v>12</v>
      </c>
      <c r="C27" s="15" t="s">
        <v>96</v>
      </c>
      <c r="D27" s="20"/>
      <c r="E27" s="20"/>
      <c r="F27" s="20"/>
      <c r="G27" s="20"/>
      <c r="H27" s="20"/>
      <c r="I27" s="20"/>
      <c r="J27" s="20"/>
      <c r="K27" s="20"/>
      <c r="L27" s="20"/>
      <c r="M27" s="20"/>
      <c r="N27" s="20"/>
      <c r="O27" s="20"/>
      <c r="P27" s="20"/>
      <c r="Q27" s="20"/>
    </row>
    <row r="28" spans="2:17" ht="18" outlineLevel="1" thickBot="1">
      <c r="B28" s="118">
        <v>13</v>
      </c>
      <c r="C28" s="21" t="s">
        <v>103</v>
      </c>
      <c r="D28" s="22"/>
      <c r="E28" s="22"/>
      <c r="F28" s="22"/>
      <c r="G28" s="22"/>
      <c r="H28" s="22"/>
      <c r="I28" s="22"/>
      <c r="J28" s="22"/>
      <c r="K28" s="22"/>
      <c r="L28" s="22"/>
      <c r="M28" s="22"/>
      <c r="N28" s="22"/>
      <c r="O28" s="22"/>
      <c r="P28" s="22"/>
      <c r="Q28" s="22"/>
    </row>
    <row r="29" spans="2:17" ht="17" outlineLevel="1" thickBot="1">
      <c r="B29" s="118">
        <v>14</v>
      </c>
      <c r="C29" s="119" t="s">
        <v>104</v>
      </c>
      <c r="D29" s="6"/>
      <c r="E29" s="6"/>
      <c r="F29" s="6"/>
      <c r="G29" s="6"/>
      <c r="H29" s="6"/>
      <c r="I29" s="6"/>
      <c r="J29" s="6"/>
      <c r="K29" s="6"/>
      <c r="L29" s="6"/>
      <c r="M29" s="6"/>
      <c r="N29" s="6"/>
      <c r="O29" s="6"/>
      <c r="P29" s="6"/>
      <c r="Q29" s="7"/>
    </row>
    <row r="30" spans="2:17" ht="18" outlineLevel="1" thickBot="1">
      <c r="B30" s="118">
        <v>15</v>
      </c>
      <c r="C30" s="5" t="s">
        <v>73</v>
      </c>
      <c r="D30" s="24"/>
      <c r="E30" s="24"/>
      <c r="F30" s="24"/>
      <c r="G30" s="24"/>
      <c r="H30" s="24"/>
      <c r="I30" s="24"/>
      <c r="J30" s="24"/>
      <c r="K30" s="24"/>
      <c r="L30" s="24"/>
      <c r="M30" s="24"/>
      <c r="N30" s="24"/>
      <c r="O30" s="24"/>
      <c r="P30" s="24"/>
      <c r="Q30" s="24"/>
    </row>
    <row r="31" spans="2:17" ht="18" thickBot="1">
      <c r="B31" s="118"/>
      <c r="C31" s="8" t="s">
        <v>105</v>
      </c>
      <c r="D31" s="9"/>
      <c r="E31" s="9"/>
      <c r="F31" s="9"/>
      <c r="G31" s="9"/>
      <c r="H31" s="9"/>
      <c r="I31" s="9"/>
      <c r="J31" s="9"/>
      <c r="K31" s="9"/>
      <c r="L31" s="9"/>
      <c r="M31" s="9"/>
      <c r="N31" s="9"/>
      <c r="O31" s="9"/>
      <c r="P31" s="9"/>
      <c r="Q31" s="10"/>
    </row>
    <row r="32" spans="2:17" ht="18" thickBot="1">
      <c r="B32" s="118">
        <v>16</v>
      </c>
      <c r="C32" s="25" t="s">
        <v>106</v>
      </c>
      <c r="D32" s="26"/>
      <c r="E32" s="26"/>
      <c r="F32" s="26"/>
      <c r="G32" s="26"/>
      <c r="H32" s="26"/>
      <c r="I32" s="26"/>
      <c r="J32" s="26"/>
      <c r="K32" s="26"/>
      <c r="L32" s="26"/>
      <c r="M32" s="27"/>
      <c r="N32" s="45"/>
      <c r="O32" s="45"/>
      <c r="P32" s="26"/>
      <c r="Q32" s="27"/>
    </row>
    <row r="33" spans="2:17" ht="18" thickBot="1">
      <c r="B33" s="118">
        <v>17</v>
      </c>
      <c r="C33" s="5" t="s">
        <v>107</v>
      </c>
      <c r="D33" s="6"/>
      <c r="E33" s="6"/>
      <c r="F33" s="6"/>
      <c r="G33" s="6"/>
      <c r="H33" s="6"/>
      <c r="I33" s="6"/>
      <c r="J33" s="6"/>
      <c r="K33" s="6"/>
      <c r="L33" s="6"/>
      <c r="M33" s="6"/>
      <c r="N33" s="6"/>
      <c r="O33" s="6"/>
      <c r="P33" s="6"/>
      <c r="Q33" s="7"/>
    </row>
    <row r="34" spans="2:17" ht="17">
      <c r="B34" s="118">
        <v>18</v>
      </c>
      <c r="C34" s="28" t="s">
        <v>108</v>
      </c>
      <c r="D34" s="142"/>
      <c r="E34" s="142"/>
      <c r="F34" s="142"/>
      <c r="G34" s="142"/>
      <c r="H34" s="142"/>
      <c r="I34" s="142"/>
      <c r="J34" s="29"/>
      <c r="K34" s="29"/>
      <c r="L34" s="29"/>
      <c r="M34" s="30"/>
      <c r="N34" s="46"/>
      <c r="O34" s="46"/>
      <c r="P34" s="29"/>
      <c r="Q34" s="30"/>
    </row>
    <row r="35" spans="2:17" ht="17">
      <c r="B35" s="118">
        <v>19</v>
      </c>
      <c r="C35" s="31" t="s">
        <v>109</v>
      </c>
      <c r="D35" s="142">
        <v>3672</v>
      </c>
      <c r="E35" s="142">
        <v>685</v>
      </c>
      <c r="F35" s="142">
        <v>4499</v>
      </c>
      <c r="G35" s="142">
        <v>20640</v>
      </c>
      <c r="H35" s="142"/>
      <c r="I35" s="142"/>
      <c r="J35" s="29"/>
      <c r="K35" s="29"/>
      <c r="L35" s="29"/>
      <c r="M35" s="30"/>
      <c r="N35" s="46"/>
      <c r="O35" s="46"/>
      <c r="P35" s="29"/>
      <c r="Q35" s="30"/>
    </row>
    <row r="36" spans="2:17" ht="17">
      <c r="B36" s="118">
        <v>20</v>
      </c>
      <c r="C36" s="31" t="s">
        <v>110</v>
      </c>
      <c r="D36" s="142">
        <v>35148</v>
      </c>
      <c r="E36" s="142">
        <v>43066</v>
      </c>
      <c r="F36" s="142">
        <v>50355</v>
      </c>
      <c r="G36" s="142">
        <v>50000</v>
      </c>
      <c r="H36" s="142">
        <v>50000</v>
      </c>
      <c r="I36" s="142">
        <v>50000</v>
      </c>
      <c r="J36" s="29"/>
      <c r="K36" s="29"/>
      <c r="L36" s="29"/>
      <c r="M36" s="30"/>
      <c r="N36" s="46"/>
      <c r="O36" s="46"/>
      <c r="P36" s="29"/>
      <c r="Q36" s="30"/>
    </row>
    <row r="37" spans="2:17" ht="17">
      <c r="B37" s="118">
        <v>21</v>
      </c>
      <c r="C37" s="32" t="s">
        <v>111</v>
      </c>
      <c r="D37" s="142">
        <v>36884</v>
      </c>
      <c r="E37" s="142">
        <v>67361</v>
      </c>
      <c r="F37" s="142">
        <v>68992</v>
      </c>
      <c r="G37" s="142">
        <v>87637</v>
      </c>
      <c r="H37" s="142">
        <v>90000</v>
      </c>
      <c r="I37" s="142">
        <v>95000</v>
      </c>
      <c r="J37" s="29"/>
      <c r="K37" s="29"/>
      <c r="L37" s="29"/>
      <c r="M37" s="30"/>
      <c r="N37" s="46"/>
      <c r="O37" s="46"/>
      <c r="P37" s="29"/>
      <c r="Q37" s="30"/>
    </row>
    <row r="38" spans="2:17" ht="17">
      <c r="B38" s="118">
        <v>22</v>
      </c>
      <c r="C38" s="32" t="s">
        <v>73</v>
      </c>
      <c r="D38" s="146"/>
      <c r="E38" s="146"/>
      <c r="F38" s="146"/>
      <c r="G38" s="146">
        <v>6187</v>
      </c>
      <c r="H38" s="146">
        <v>13434</v>
      </c>
      <c r="I38" s="146">
        <v>15971</v>
      </c>
      <c r="J38" s="27"/>
      <c r="K38" s="27"/>
      <c r="L38" s="27"/>
      <c r="M38" s="27"/>
      <c r="N38" s="27"/>
      <c r="O38" s="27"/>
      <c r="P38" s="27"/>
      <c r="Q38" s="27"/>
    </row>
    <row r="39" spans="2:17" ht="17">
      <c r="B39" s="118">
        <v>23</v>
      </c>
      <c r="C39" s="73" t="s">
        <v>112</v>
      </c>
      <c r="D39" s="145"/>
      <c r="E39" s="145"/>
      <c r="F39" s="145"/>
      <c r="G39" s="145"/>
      <c r="H39" s="145">
        <v>1544</v>
      </c>
      <c r="I39" s="145">
        <v>4934</v>
      </c>
      <c r="J39" s="45"/>
      <c r="K39" s="45"/>
      <c r="L39" s="45"/>
      <c r="M39" s="45"/>
      <c r="N39" s="45"/>
      <c r="O39" s="45"/>
      <c r="P39" s="45"/>
      <c r="Q39" s="27"/>
    </row>
    <row r="40" spans="2:17" ht="17">
      <c r="B40" s="118">
        <v>24</v>
      </c>
      <c r="C40" s="73" t="s">
        <v>71</v>
      </c>
      <c r="D40" s="145">
        <v>224669</v>
      </c>
      <c r="E40" s="145">
        <v>235459</v>
      </c>
      <c r="F40" s="145">
        <v>294027</v>
      </c>
      <c r="G40" s="145">
        <v>245416</v>
      </c>
      <c r="H40" s="145">
        <v>267131</v>
      </c>
      <c r="I40" s="145">
        <v>271677</v>
      </c>
      <c r="J40" s="45"/>
      <c r="K40" s="45"/>
      <c r="L40" s="45"/>
      <c r="M40" s="45"/>
      <c r="N40" s="45"/>
      <c r="O40" s="45"/>
      <c r="P40" s="45"/>
      <c r="Q40" s="27"/>
    </row>
    <row r="41" spans="2:17" ht="17">
      <c r="B41" s="118">
        <v>25</v>
      </c>
      <c r="C41" s="50" t="s">
        <v>113</v>
      </c>
      <c r="D41" s="148"/>
      <c r="E41" s="148"/>
      <c r="F41" s="148"/>
      <c r="G41" s="148"/>
      <c r="H41" s="148"/>
      <c r="I41" s="148"/>
      <c r="J41" s="47"/>
      <c r="K41" s="47"/>
      <c r="L41" s="47"/>
      <c r="M41" s="47"/>
      <c r="N41" s="47"/>
      <c r="O41" s="47"/>
      <c r="P41" s="47"/>
      <c r="Q41" s="47"/>
    </row>
    <row r="42" spans="2:17" ht="18" thickBot="1">
      <c r="B42" s="118">
        <v>26</v>
      </c>
      <c r="C42" s="50" t="s">
        <v>114</v>
      </c>
      <c r="D42" s="35"/>
      <c r="E42" s="35"/>
      <c r="F42" s="35"/>
      <c r="G42" s="35"/>
      <c r="H42" s="35"/>
      <c r="I42" s="35"/>
      <c r="J42" s="35"/>
      <c r="K42" s="35"/>
      <c r="L42" s="35"/>
      <c r="M42" s="35"/>
      <c r="N42" s="35"/>
      <c r="O42" s="35"/>
      <c r="P42" s="35"/>
      <c r="Q42" s="35"/>
    </row>
    <row r="43" spans="2:17" ht="18" thickBot="1">
      <c r="B43" s="118">
        <v>27</v>
      </c>
      <c r="C43" s="74" t="s">
        <v>115</v>
      </c>
      <c r="D43" s="139">
        <v>5608.7035099999994</v>
      </c>
      <c r="E43" s="139">
        <v>5346.5065600000007</v>
      </c>
      <c r="F43" s="139">
        <v>5351.0610999999999</v>
      </c>
      <c r="G43" s="139">
        <v>5513.6080223874997</v>
      </c>
      <c r="H43" s="139">
        <v>5789.288423506875</v>
      </c>
      <c r="I43" s="139">
        <v>6078.7528446822189</v>
      </c>
      <c r="J43" s="35"/>
      <c r="K43" s="35"/>
      <c r="L43" s="35"/>
      <c r="M43" s="35"/>
      <c r="N43" s="35"/>
      <c r="O43" s="35"/>
      <c r="P43" s="35"/>
      <c r="Q43" s="35"/>
    </row>
    <row r="44" spans="2:17" ht="18" thickBot="1">
      <c r="B44" s="118">
        <v>28</v>
      </c>
      <c r="C44" s="74" t="s">
        <v>116</v>
      </c>
      <c r="D44" s="139">
        <v>11888.542810000001</v>
      </c>
      <c r="E44" s="139">
        <v>13385.383319999999</v>
      </c>
      <c r="F44" s="139">
        <v>16760.949883572132</v>
      </c>
      <c r="G44" s="139">
        <v>19950.435538927049</v>
      </c>
      <c r="H44" s="139">
        <v>20925.430126873402</v>
      </c>
      <c r="I44" s="139">
        <v>21498.630664217071</v>
      </c>
      <c r="J44" s="35"/>
      <c r="K44" s="35"/>
      <c r="L44" s="35"/>
      <c r="M44" s="35"/>
      <c r="N44" s="35"/>
      <c r="O44" s="35"/>
      <c r="P44" s="35"/>
      <c r="Q44" s="35"/>
    </row>
    <row r="45" spans="2:17" ht="18" thickBot="1">
      <c r="B45" s="118">
        <v>29</v>
      </c>
      <c r="C45" s="75" t="s">
        <v>117</v>
      </c>
      <c r="D45" s="6"/>
      <c r="E45" s="6"/>
      <c r="F45" s="6"/>
      <c r="G45" s="6"/>
      <c r="H45" s="6"/>
      <c r="I45" s="6"/>
      <c r="J45" s="6"/>
      <c r="K45" s="6"/>
      <c r="L45" s="6"/>
      <c r="M45" s="6"/>
      <c r="N45" s="6"/>
      <c r="O45" s="6"/>
      <c r="P45" s="6"/>
      <c r="Q45" s="7"/>
    </row>
    <row r="46" spans="2:17" ht="18" thickBot="1">
      <c r="B46" s="118">
        <v>30</v>
      </c>
      <c r="C46" s="76" t="s">
        <v>118</v>
      </c>
      <c r="D46" s="141">
        <v>787.83622919999982</v>
      </c>
      <c r="E46" s="141">
        <v>4939.1727988249531</v>
      </c>
      <c r="F46" s="141">
        <v>6711.2710511306541</v>
      </c>
      <c r="G46" s="141">
        <v>6711.2710511306541</v>
      </c>
      <c r="H46" s="141">
        <v>6711.2710511306541</v>
      </c>
      <c r="I46" s="141">
        <v>6711.2710511306541</v>
      </c>
      <c r="J46" s="23"/>
      <c r="K46" s="23"/>
      <c r="L46" s="23"/>
      <c r="M46" s="23"/>
      <c r="N46" s="23"/>
      <c r="O46" s="23"/>
      <c r="P46" s="23"/>
      <c r="Q46" s="23"/>
    </row>
    <row r="47" spans="2:17" ht="18" thickBot="1">
      <c r="B47" s="118">
        <v>31</v>
      </c>
      <c r="C47" s="51" t="s">
        <v>119</v>
      </c>
      <c r="D47" s="142">
        <v>0</v>
      </c>
      <c r="E47" s="142">
        <v>0</v>
      </c>
      <c r="F47" s="142">
        <v>0</v>
      </c>
      <c r="G47" s="142">
        <v>0</v>
      </c>
      <c r="H47" s="142">
        <v>0</v>
      </c>
      <c r="I47" s="142">
        <v>0</v>
      </c>
      <c r="J47" s="29"/>
      <c r="K47" s="29"/>
      <c r="L47" s="29"/>
      <c r="M47" s="30"/>
      <c r="N47" s="46"/>
      <c r="O47" s="46"/>
      <c r="P47" s="29"/>
      <c r="Q47" s="30"/>
    </row>
    <row r="48" spans="2:17" ht="17">
      <c r="B48" s="118">
        <v>32</v>
      </c>
      <c r="C48" s="52" t="s">
        <v>120</v>
      </c>
      <c r="D48" s="142">
        <v>443.06099999999998</v>
      </c>
      <c r="E48" s="142">
        <v>68.709569999999829</v>
      </c>
      <c r="F48" s="142">
        <v>3100.7526400000002</v>
      </c>
      <c r="G48" s="142">
        <v>960</v>
      </c>
      <c r="H48" s="142">
        <v>870</v>
      </c>
      <c r="I48" s="142">
        <v>870</v>
      </c>
      <c r="J48" s="29"/>
      <c r="K48" s="29"/>
      <c r="L48" s="29"/>
      <c r="M48" s="30"/>
      <c r="N48" s="46"/>
      <c r="O48" s="46"/>
      <c r="P48" s="29"/>
      <c r="Q48" s="30"/>
    </row>
    <row r="49" spans="2:17" ht="17">
      <c r="B49" s="118">
        <v>33</v>
      </c>
      <c r="C49" s="52" t="s">
        <v>121</v>
      </c>
      <c r="D49" s="143">
        <v>0</v>
      </c>
      <c r="E49" s="143">
        <v>0</v>
      </c>
      <c r="F49" s="143">
        <v>325</v>
      </c>
      <c r="G49" s="143">
        <v>0</v>
      </c>
      <c r="H49" s="143">
        <v>0</v>
      </c>
      <c r="I49" s="143">
        <v>0</v>
      </c>
      <c r="J49" s="26"/>
      <c r="K49" s="26"/>
      <c r="L49" s="26"/>
      <c r="M49" s="27"/>
      <c r="N49" s="45"/>
      <c r="O49" s="45"/>
      <c r="P49" s="26"/>
      <c r="Q49" s="27"/>
    </row>
    <row r="50" spans="2:17" ht="18" thickBot="1">
      <c r="B50" s="118">
        <v>34</v>
      </c>
      <c r="C50" s="52" t="s">
        <v>122</v>
      </c>
      <c r="D50" s="35">
        <v>0</v>
      </c>
      <c r="E50" s="35">
        <v>0</v>
      </c>
      <c r="F50" s="35">
        <v>0</v>
      </c>
      <c r="G50" s="35">
        <v>0</v>
      </c>
      <c r="H50" s="35">
        <v>0</v>
      </c>
      <c r="I50" s="35">
        <v>0</v>
      </c>
      <c r="J50" s="35"/>
      <c r="K50" s="35"/>
      <c r="L50" s="35"/>
      <c r="M50" s="35"/>
      <c r="N50" s="35"/>
      <c r="O50" s="35"/>
      <c r="P50" s="35"/>
      <c r="Q50" s="35"/>
    </row>
    <row r="51" spans="2:17" ht="18" thickBot="1">
      <c r="B51" s="118">
        <v>35</v>
      </c>
      <c r="C51" s="74" t="s">
        <v>123</v>
      </c>
      <c r="D51" s="35">
        <v>0</v>
      </c>
      <c r="E51" s="35">
        <v>0</v>
      </c>
      <c r="F51" s="35">
        <v>0</v>
      </c>
      <c r="G51" s="35">
        <v>0</v>
      </c>
      <c r="H51" s="35">
        <v>0</v>
      </c>
      <c r="I51" s="35">
        <v>0</v>
      </c>
      <c r="J51" s="35"/>
      <c r="K51" s="35"/>
      <c r="L51" s="35"/>
      <c r="M51" s="35"/>
      <c r="N51" s="35"/>
      <c r="O51" s="35"/>
      <c r="P51" s="35"/>
      <c r="Q51" s="35"/>
    </row>
    <row r="52" spans="2:17" ht="18" thickBot="1">
      <c r="B52" s="118">
        <v>36</v>
      </c>
      <c r="C52" s="53" t="s">
        <v>124</v>
      </c>
      <c r="D52" s="3"/>
      <c r="E52" s="3"/>
      <c r="F52" s="3"/>
      <c r="G52" s="3"/>
      <c r="H52" s="3"/>
      <c r="I52" s="3"/>
      <c r="J52" s="3"/>
      <c r="K52" s="3"/>
      <c r="L52" s="3"/>
      <c r="M52" s="3"/>
      <c r="N52" s="3"/>
      <c r="O52" s="3"/>
      <c r="P52" s="3"/>
      <c r="Q52" s="4"/>
    </row>
    <row r="53" spans="2:17" ht="18" thickBot="1">
      <c r="B53" s="118">
        <v>37</v>
      </c>
      <c r="C53" s="54" t="s">
        <v>125</v>
      </c>
      <c r="D53" s="23">
        <v>0</v>
      </c>
      <c r="E53" s="23">
        <v>0</v>
      </c>
      <c r="F53" s="23">
        <v>0</v>
      </c>
      <c r="G53" s="23">
        <v>0</v>
      </c>
      <c r="H53" s="23">
        <v>0</v>
      </c>
      <c r="I53" s="23">
        <v>0</v>
      </c>
      <c r="J53" s="23"/>
      <c r="K53" s="23"/>
      <c r="L53" s="23"/>
      <c r="M53" s="23"/>
      <c r="N53" s="23"/>
      <c r="O53" s="23"/>
      <c r="P53" s="23"/>
      <c r="Q53" s="23"/>
    </row>
    <row r="54" spans="2:17" ht="18" thickBot="1">
      <c r="B54" s="118">
        <v>38</v>
      </c>
      <c r="C54" s="55" t="s">
        <v>126</v>
      </c>
      <c r="D54" s="33">
        <v>0</v>
      </c>
      <c r="E54" s="33">
        <v>0</v>
      </c>
      <c r="F54" s="33">
        <v>0</v>
      </c>
      <c r="G54" s="33">
        <v>0</v>
      </c>
      <c r="H54" s="33">
        <v>0</v>
      </c>
      <c r="I54" s="33">
        <v>0</v>
      </c>
      <c r="J54" s="33"/>
      <c r="K54" s="33"/>
      <c r="L54" s="33"/>
      <c r="M54" s="33"/>
      <c r="N54" s="33"/>
      <c r="O54" s="33"/>
      <c r="P54" s="33"/>
      <c r="Q54" s="33"/>
    </row>
    <row r="55" spans="2:17" ht="18" thickBot="1">
      <c r="B55" s="118">
        <v>39</v>
      </c>
      <c r="C55" s="56" t="s">
        <v>127</v>
      </c>
      <c r="D55" s="34">
        <v>0</v>
      </c>
      <c r="E55" s="34">
        <v>0</v>
      </c>
      <c r="F55" s="34">
        <v>0</v>
      </c>
      <c r="G55" s="34">
        <v>0</v>
      </c>
      <c r="H55" s="34">
        <v>0</v>
      </c>
      <c r="I55" s="34">
        <v>0</v>
      </c>
      <c r="J55" s="34"/>
      <c r="K55" s="34"/>
      <c r="L55" s="34"/>
      <c r="M55" s="34"/>
      <c r="N55" s="34"/>
      <c r="O55" s="34"/>
      <c r="P55" s="34"/>
      <c r="Q55" s="34"/>
    </row>
    <row r="56" spans="2:17" ht="17">
      <c r="B56" s="118">
        <v>40</v>
      </c>
      <c r="C56" s="57" t="s">
        <v>128</v>
      </c>
      <c r="D56" s="144">
        <v>1469.25261</v>
      </c>
      <c r="E56" s="144">
        <v>1689.4659400000003</v>
      </c>
      <c r="F56" s="144">
        <v>40813.364422370316</v>
      </c>
      <c r="G56" s="144">
        <v>19712</v>
      </c>
      <c r="H56" s="144">
        <v>0</v>
      </c>
      <c r="I56" s="144">
        <v>0</v>
      </c>
      <c r="J56" s="77"/>
      <c r="K56" s="77"/>
      <c r="L56" s="77"/>
      <c r="M56" s="77"/>
      <c r="N56" s="77"/>
      <c r="O56" s="77"/>
      <c r="P56" s="77"/>
      <c r="Q56" s="77"/>
    </row>
    <row r="57" spans="2:17" ht="17">
      <c r="B57" s="118">
        <v>41</v>
      </c>
      <c r="C57" s="57" t="s">
        <v>129</v>
      </c>
      <c r="D57" s="144">
        <v>-54252</v>
      </c>
      <c r="E57" s="144">
        <v>103409</v>
      </c>
      <c r="F57" s="144">
        <v>73578</v>
      </c>
      <c r="G57" s="144">
        <v>40595</v>
      </c>
      <c r="H57" s="144">
        <v>20000</v>
      </c>
      <c r="I57" s="144">
        <v>20000</v>
      </c>
      <c r="J57" s="77"/>
      <c r="K57" s="77"/>
      <c r="L57" s="77"/>
      <c r="M57" s="77"/>
      <c r="N57" s="77"/>
      <c r="O57" s="77"/>
      <c r="P57" s="77"/>
      <c r="Q57" s="77"/>
    </row>
    <row r="58" spans="2:17" ht="17" thickBot="1">
      <c r="B58" s="118">
        <v>42</v>
      </c>
      <c r="C58" s="58" t="s">
        <v>130</v>
      </c>
      <c r="D58" s="77"/>
      <c r="E58" s="77"/>
      <c r="F58" s="77"/>
      <c r="G58" s="77"/>
      <c r="H58" s="77"/>
      <c r="I58" s="77"/>
      <c r="J58" s="77"/>
      <c r="K58" s="77"/>
      <c r="L58" s="77"/>
      <c r="M58" s="77"/>
      <c r="N58" s="77"/>
      <c r="O58" s="77"/>
      <c r="P58" s="77"/>
      <c r="Q58" s="77"/>
    </row>
    <row r="59" spans="2:17" ht="14" thickBot="1">
      <c r="B59" s="118"/>
      <c r="C59" s="59"/>
      <c r="D59" s="78"/>
      <c r="E59" s="78"/>
      <c r="F59" s="78"/>
      <c r="G59" s="78"/>
      <c r="H59" s="78"/>
      <c r="I59" s="78"/>
      <c r="J59" s="78"/>
      <c r="K59" s="78"/>
      <c r="L59" s="78"/>
      <c r="M59" s="78"/>
      <c r="N59" s="78"/>
      <c r="O59" s="78"/>
      <c r="P59" s="78"/>
      <c r="Q59" s="79"/>
    </row>
    <row r="60" spans="2:17" ht="18">
      <c r="B60" s="118">
        <v>43</v>
      </c>
      <c r="C60" s="60" t="s">
        <v>131</v>
      </c>
      <c r="D60" s="140">
        <f t="shared" ref="D60:Q60" si="0">SUM(D12:D22)+SUM(D26:D27)+SUM(D30:D42)+SUM(D43:D58)</f>
        <v>266318.3961592</v>
      </c>
      <c r="E60" s="140">
        <f t="shared" si="0"/>
        <v>475409.23818882497</v>
      </c>
      <c r="F60" s="140">
        <f>SUM(F12:F22)+SUM(F26:F27)+SUM(F30:F42)+SUM(F43:F58)</f>
        <v>564513.39909707312</v>
      </c>
      <c r="G60" s="140">
        <f t="shared" si="0"/>
        <v>503322.31461244519</v>
      </c>
      <c r="H60" s="140">
        <f t="shared" si="0"/>
        <v>476404.98960151093</v>
      </c>
      <c r="I60" s="140">
        <f t="shared" si="0"/>
        <v>492740.65456002997</v>
      </c>
      <c r="J60" s="140">
        <f t="shared" si="0"/>
        <v>0</v>
      </c>
      <c r="K60" s="140">
        <f t="shared" si="0"/>
        <v>0</v>
      </c>
      <c r="L60" s="140">
        <f t="shared" si="0"/>
        <v>0</v>
      </c>
      <c r="M60" s="140">
        <f t="shared" si="0"/>
        <v>0</v>
      </c>
      <c r="N60" s="140">
        <f t="shared" si="0"/>
        <v>0</v>
      </c>
      <c r="O60" s="140">
        <f t="shared" si="0"/>
        <v>0</v>
      </c>
      <c r="P60" s="140">
        <f t="shared" si="0"/>
        <v>0</v>
      </c>
      <c r="Q60" s="140">
        <f t="shared" si="0"/>
        <v>0</v>
      </c>
    </row>
    <row r="61" spans="2:17" ht="14" thickBot="1">
      <c r="C61" s="1" t="s">
        <v>132</v>
      </c>
      <c r="F61" s="158"/>
      <c r="G61" s="158"/>
      <c r="H61" s="158"/>
      <c r="I61" s="158"/>
    </row>
    <row r="62" spans="2:17" ht="19" thickBot="1">
      <c r="C62" s="1" t="s">
        <v>82</v>
      </c>
      <c r="D62" s="140">
        <v>266318.3961592</v>
      </c>
      <c r="E62" s="140">
        <v>475409.23818882497</v>
      </c>
      <c r="F62" s="140">
        <v>564513.39909707312</v>
      </c>
      <c r="G62" s="140">
        <v>503322.31461244519</v>
      </c>
      <c r="H62" s="140">
        <v>476404.98960151093</v>
      </c>
      <c r="I62" s="140">
        <v>492740.65456002997</v>
      </c>
    </row>
    <row r="63" spans="2:17">
      <c r="C63" s="1" t="s">
        <v>133</v>
      </c>
    </row>
    <row r="64" spans="2:17" ht="27.75" customHeight="1">
      <c r="C64" s="238" t="s">
        <v>134</v>
      </c>
      <c r="D64" s="238"/>
      <c r="E64" s="238"/>
      <c r="F64" s="238"/>
      <c r="G64" s="238"/>
      <c r="H64" s="238"/>
      <c r="I64" s="238"/>
      <c r="J64" s="238"/>
      <c r="K64" s="238"/>
      <c r="L64" s="238"/>
      <c r="M64" s="238"/>
      <c r="N64" s="238"/>
      <c r="O64" s="238"/>
      <c r="P64" s="238"/>
      <c r="Q64" s="238"/>
    </row>
    <row r="65" spans="3:6">
      <c r="C65" s="1" t="s">
        <v>135</v>
      </c>
    </row>
    <row r="66" spans="3:6">
      <c r="C66" s="1" t="s">
        <v>136</v>
      </c>
    </row>
    <row r="67" spans="3:6">
      <c r="C67" s="1" t="s">
        <v>137</v>
      </c>
      <c r="F67" s="149"/>
    </row>
    <row r="68" spans="3:6">
      <c r="C68" s="1" t="s">
        <v>138</v>
      </c>
    </row>
  </sheetData>
  <mergeCells count="6">
    <mergeCell ref="C64:Q64"/>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8"/>
  <sheetViews>
    <sheetView tabSelected="1" zoomScale="80" zoomScaleNormal="80" workbookViewId="0">
      <selection activeCell="H33" sqref="H33"/>
    </sheetView>
  </sheetViews>
  <sheetFormatPr baseColWidth="10" defaultColWidth="8.5" defaultRowHeight="16.5" customHeight="1"/>
  <cols>
    <col min="1" max="1" width="49.25" style="1" customWidth="1"/>
    <col min="2" max="7" width="16.5" style="1" bestFit="1" customWidth="1"/>
    <col min="8" max="15" width="14" style="1" customWidth="1"/>
    <col min="16" max="16384" width="8.5" style="1"/>
  </cols>
  <sheetData>
    <row r="1" spans="1:15" ht="16.5" customHeight="1">
      <c r="A1" s="248" t="s">
        <v>36</v>
      </c>
      <c r="B1" s="249"/>
      <c r="C1" s="249"/>
      <c r="D1" s="249"/>
      <c r="E1" s="249"/>
      <c r="F1" s="249"/>
      <c r="G1" s="249"/>
      <c r="H1" s="249"/>
      <c r="I1" s="249"/>
      <c r="J1" s="249"/>
      <c r="K1" s="249"/>
      <c r="L1" s="249"/>
      <c r="M1" s="249"/>
      <c r="N1" s="249"/>
      <c r="O1" s="249"/>
    </row>
    <row r="2" spans="1:15" ht="16.5" customHeight="1">
      <c r="A2" s="250" t="str">
        <f>'FormsList&amp;FilerInfo'!B2</f>
        <v>San Jose Clean Energy</v>
      </c>
      <c r="B2" s="251"/>
      <c r="C2" s="251"/>
      <c r="D2" s="251"/>
      <c r="E2" s="251"/>
      <c r="F2" s="251"/>
      <c r="G2" s="251"/>
      <c r="H2" s="251"/>
      <c r="I2" s="251"/>
      <c r="J2" s="251"/>
      <c r="K2" s="251"/>
      <c r="L2" s="251"/>
      <c r="M2" s="251"/>
      <c r="N2" s="251"/>
      <c r="O2" s="251"/>
    </row>
    <row r="3" spans="1:15" ht="16.5" customHeight="1">
      <c r="A3" s="80"/>
      <c r="B3" s="81"/>
      <c r="C3" s="81"/>
      <c r="D3" s="81"/>
      <c r="E3" s="81"/>
      <c r="F3" s="81"/>
      <c r="G3" s="81"/>
      <c r="H3" s="81"/>
      <c r="I3" s="81"/>
      <c r="J3" s="81"/>
      <c r="K3" s="81"/>
      <c r="L3" s="81"/>
      <c r="M3" s="81"/>
      <c r="N3" s="81"/>
      <c r="O3" s="81"/>
    </row>
    <row r="4" spans="1:15" ht="16.5" customHeight="1">
      <c r="A4" s="252" t="s">
        <v>139</v>
      </c>
      <c r="B4" s="253"/>
      <c r="C4" s="253"/>
      <c r="D4" s="253"/>
      <c r="E4" s="253"/>
      <c r="F4" s="253"/>
      <c r="G4" s="253"/>
      <c r="H4" s="253"/>
      <c r="I4" s="253"/>
      <c r="J4" s="253"/>
      <c r="K4" s="253"/>
      <c r="L4" s="253"/>
      <c r="M4" s="253"/>
      <c r="N4" s="253"/>
      <c r="O4" s="253"/>
    </row>
    <row r="5" spans="1:15" ht="16.5" customHeight="1">
      <c r="A5" s="254" t="s">
        <v>88</v>
      </c>
      <c r="B5" s="255"/>
      <c r="C5" s="255"/>
      <c r="D5" s="255"/>
      <c r="E5" s="255"/>
      <c r="F5" s="255"/>
      <c r="G5" s="255"/>
      <c r="H5" s="255"/>
      <c r="I5" s="255"/>
      <c r="J5" s="255"/>
      <c r="K5" s="255"/>
      <c r="L5" s="255"/>
      <c r="M5" s="255"/>
      <c r="N5" s="255"/>
      <c r="O5" s="255"/>
    </row>
    <row r="6" spans="1:15" ht="22.5" customHeight="1" thickBot="1">
      <c r="A6" s="82"/>
      <c r="B6" s="83"/>
      <c r="C6" s="83"/>
      <c r="D6" s="83"/>
      <c r="E6" s="83"/>
      <c r="F6" s="83"/>
      <c r="G6" s="83"/>
      <c r="H6" s="83"/>
      <c r="I6" s="83"/>
      <c r="J6" s="83"/>
      <c r="K6" s="83"/>
      <c r="L6" s="83"/>
      <c r="M6" s="83"/>
      <c r="N6" s="83"/>
      <c r="O6" s="83"/>
    </row>
    <row r="7" spans="1:15" ht="16.5" customHeight="1" thickBot="1">
      <c r="A7" s="84"/>
      <c r="B7" s="85">
        <v>2021</v>
      </c>
      <c r="C7" s="85">
        <v>2022</v>
      </c>
      <c r="D7" s="85">
        <v>2023</v>
      </c>
      <c r="E7" s="85">
        <v>2024</v>
      </c>
      <c r="F7" s="85">
        <v>2025</v>
      </c>
      <c r="G7" s="85">
        <v>2026</v>
      </c>
      <c r="H7" s="85">
        <v>2027</v>
      </c>
      <c r="I7" s="85">
        <v>2028</v>
      </c>
      <c r="J7" s="85">
        <v>2029</v>
      </c>
      <c r="K7" s="85">
        <v>2030</v>
      </c>
      <c r="L7" s="85">
        <v>2031</v>
      </c>
      <c r="M7" s="85">
        <v>2032</v>
      </c>
      <c r="N7" s="85">
        <v>2033</v>
      </c>
      <c r="O7" s="85">
        <v>2034</v>
      </c>
    </row>
    <row r="8" spans="1:15" ht="16.5" customHeight="1" thickBot="1">
      <c r="A8" s="86"/>
      <c r="B8" s="87"/>
      <c r="C8" s="87"/>
      <c r="D8" s="87"/>
      <c r="E8" s="87"/>
      <c r="F8" s="87"/>
      <c r="G8" s="87"/>
      <c r="H8" s="87"/>
      <c r="I8" s="87"/>
      <c r="J8" s="87"/>
      <c r="K8" s="87"/>
      <c r="L8" s="87"/>
      <c r="M8" s="87"/>
      <c r="N8" s="87"/>
      <c r="O8" s="88"/>
    </row>
    <row r="9" spans="1:15" ht="16.5" customHeight="1">
      <c r="A9" s="89" t="s">
        <v>140</v>
      </c>
      <c r="B9" s="120">
        <f>'Form 8.1a (CCA)'!D60</f>
        <v>266318.3961592</v>
      </c>
      <c r="C9" s="120">
        <f>'Form 8.1a (CCA)'!E60</f>
        <v>475409.23818882497</v>
      </c>
      <c r="D9" s="120">
        <f>'Form 8.1a (CCA)'!F60</f>
        <v>564513.39909707312</v>
      </c>
      <c r="E9" s="120">
        <f>'Form 8.1a (CCA)'!G60</f>
        <v>503322.31461244519</v>
      </c>
      <c r="F9" s="120">
        <f>'Form 8.1a (CCA)'!H60</f>
        <v>476404.98960151093</v>
      </c>
      <c r="G9" s="120">
        <f>'Form 8.1a (CCA)'!I60</f>
        <v>492740.65456002997</v>
      </c>
      <c r="H9" s="120">
        <f>'Form 8.1a (CCA)'!J60</f>
        <v>0</v>
      </c>
      <c r="I9" s="120">
        <f>'Form 8.1a (CCA)'!K60</f>
        <v>0</v>
      </c>
      <c r="J9" s="120">
        <f>'Form 8.1a (CCA)'!L60</f>
        <v>0</v>
      </c>
      <c r="K9" s="120">
        <f>'Form 8.1a (CCA)'!M60</f>
        <v>0</v>
      </c>
      <c r="L9" s="120">
        <f>'Form 8.1a (CCA)'!N60</f>
        <v>0</v>
      </c>
      <c r="M9" s="120">
        <f>'Form 8.1a (CCA)'!O60</f>
        <v>0</v>
      </c>
      <c r="N9" s="120">
        <f>'Form 8.1a (CCA)'!P60</f>
        <v>0</v>
      </c>
      <c r="O9" s="120">
        <f>'Form 8.1a (CCA)'!Q60</f>
        <v>0</v>
      </c>
    </row>
    <row r="10" spans="1:15" ht="16.5" customHeight="1" thickBot="1">
      <c r="A10" s="90" t="s">
        <v>141</v>
      </c>
      <c r="B10" s="121"/>
      <c r="C10" s="121"/>
      <c r="D10" s="121"/>
      <c r="E10" s="121"/>
      <c r="F10" s="121"/>
      <c r="G10" s="121"/>
      <c r="H10" s="121"/>
      <c r="I10" s="121"/>
      <c r="J10" s="121"/>
      <c r="K10" s="121"/>
      <c r="L10" s="121"/>
      <c r="M10" s="121"/>
      <c r="N10" s="121"/>
      <c r="O10" s="122"/>
    </row>
    <row r="11" spans="1:15" ht="16.5" customHeight="1">
      <c r="A11" s="91" t="s">
        <v>142</v>
      </c>
      <c r="B11" s="123">
        <v>118231.66392890712</v>
      </c>
      <c r="C11" s="123">
        <v>204759.15671992541</v>
      </c>
      <c r="D11" s="123">
        <v>243784.0621463237</v>
      </c>
      <c r="E11" s="123">
        <v>215917.97844244025</v>
      </c>
      <c r="F11" s="123">
        <v>205189.88810712183</v>
      </c>
      <c r="G11" s="123">
        <v>213388.59643800621</v>
      </c>
      <c r="H11" s="123">
        <f t="shared" ref="H11:O11" si="0">H$9*H39</f>
        <v>0</v>
      </c>
      <c r="I11" s="123">
        <f t="shared" si="0"/>
        <v>0</v>
      </c>
      <c r="J11" s="123">
        <f t="shared" si="0"/>
        <v>0</v>
      </c>
      <c r="K11" s="123">
        <f t="shared" si="0"/>
        <v>0</v>
      </c>
      <c r="L11" s="123">
        <f t="shared" si="0"/>
        <v>0</v>
      </c>
      <c r="M11" s="123">
        <f t="shared" si="0"/>
        <v>0</v>
      </c>
      <c r="N11" s="123">
        <f t="shared" si="0"/>
        <v>0</v>
      </c>
      <c r="O11" s="124">
        <f t="shared" si="0"/>
        <v>0</v>
      </c>
    </row>
    <row r="12" spans="1:15" ht="16.5" customHeight="1">
      <c r="A12" s="92" t="s">
        <v>143</v>
      </c>
      <c r="B12" s="125">
        <v>121028.3916386388</v>
      </c>
      <c r="C12" s="125">
        <v>215699.53667824564</v>
      </c>
      <c r="D12" s="125">
        <v>257774.11211076475</v>
      </c>
      <c r="E12" s="125">
        <v>230772.28654167449</v>
      </c>
      <c r="F12" s="125">
        <v>217546.21348583535</v>
      </c>
      <c r="G12" s="125">
        <v>224019.60094242069</v>
      </c>
      <c r="H12" s="125">
        <f t="shared" ref="H12:O12" si="1">H$9*H40</f>
        <v>0</v>
      </c>
      <c r="I12" s="125">
        <f t="shared" si="1"/>
        <v>0</v>
      </c>
      <c r="J12" s="125">
        <f t="shared" si="1"/>
        <v>0</v>
      </c>
      <c r="K12" s="125">
        <f t="shared" si="1"/>
        <v>0</v>
      </c>
      <c r="L12" s="125">
        <f t="shared" si="1"/>
        <v>0</v>
      </c>
      <c r="M12" s="125">
        <f t="shared" si="1"/>
        <v>0</v>
      </c>
      <c r="N12" s="125">
        <f t="shared" si="1"/>
        <v>0</v>
      </c>
      <c r="O12" s="126">
        <f t="shared" si="1"/>
        <v>0</v>
      </c>
    </row>
    <row r="13" spans="1:15" ht="16.5" customHeight="1">
      <c r="A13" s="92" t="s">
        <v>144</v>
      </c>
      <c r="B13" s="125">
        <v>24121.77649643581</v>
      </c>
      <c r="C13" s="125">
        <v>50350.612308178373</v>
      </c>
      <c r="D13" s="125">
        <v>58341.484958094559</v>
      </c>
      <c r="E13" s="125">
        <v>52387.961599977825</v>
      </c>
      <c r="F13" s="125">
        <v>49674.924249777665</v>
      </c>
      <c r="G13" s="125">
        <v>51233.756647780603</v>
      </c>
      <c r="H13" s="125">
        <f t="shared" ref="H13:O13" si="2">H$9*H41</f>
        <v>0</v>
      </c>
      <c r="I13" s="125">
        <f t="shared" si="2"/>
        <v>0</v>
      </c>
      <c r="J13" s="125">
        <f t="shared" si="2"/>
        <v>0</v>
      </c>
      <c r="K13" s="125">
        <f t="shared" si="2"/>
        <v>0</v>
      </c>
      <c r="L13" s="125">
        <f t="shared" si="2"/>
        <v>0</v>
      </c>
      <c r="M13" s="125">
        <f t="shared" si="2"/>
        <v>0</v>
      </c>
      <c r="N13" s="125">
        <f t="shared" si="2"/>
        <v>0</v>
      </c>
      <c r="O13" s="126">
        <f t="shared" si="2"/>
        <v>0</v>
      </c>
    </row>
    <row r="14" spans="1:15" ht="16.5" customHeight="1">
      <c r="A14" s="92" t="s">
        <v>145</v>
      </c>
      <c r="B14" s="125">
        <v>839.01831291950646</v>
      </c>
      <c r="C14" s="125">
        <v>1243.2249952636635</v>
      </c>
      <c r="D14" s="125">
        <v>744.15159385324694</v>
      </c>
      <c r="E14" s="125">
        <v>663.13875443009908</v>
      </c>
      <c r="F14" s="125">
        <v>624.05683730876456</v>
      </c>
      <c r="G14" s="125">
        <v>640.42195809725763</v>
      </c>
      <c r="H14" s="125">
        <f t="shared" ref="H14:O14" si="3">H$9*H42</f>
        <v>0</v>
      </c>
      <c r="I14" s="125">
        <f t="shared" si="3"/>
        <v>0</v>
      </c>
      <c r="J14" s="125">
        <f t="shared" si="3"/>
        <v>0</v>
      </c>
      <c r="K14" s="125">
        <f t="shared" si="3"/>
        <v>0</v>
      </c>
      <c r="L14" s="125">
        <f t="shared" si="3"/>
        <v>0</v>
      </c>
      <c r="M14" s="125">
        <f t="shared" si="3"/>
        <v>0</v>
      </c>
      <c r="N14" s="125">
        <f t="shared" si="3"/>
        <v>0</v>
      </c>
      <c r="O14" s="126">
        <f t="shared" si="3"/>
        <v>0</v>
      </c>
    </row>
    <row r="15" spans="1:15" ht="16.5" customHeight="1" thickBot="1">
      <c r="A15" s="93" t="s">
        <v>146</v>
      </c>
      <c r="B15" s="127">
        <v>1887.7912040688893</v>
      </c>
      <c r="C15" s="127">
        <v>2983.7399886327926</v>
      </c>
      <c r="D15" s="127">
        <v>3423.0973317249363</v>
      </c>
      <c r="E15" s="127">
        <v>3183.0660212644752</v>
      </c>
      <c r="F15" s="127">
        <v>2995.4728190820701</v>
      </c>
      <c r="G15" s="127">
        <v>3074.0253988668364</v>
      </c>
      <c r="H15" s="127">
        <f t="shared" ref="H15:O15" si="4">H$9*H43</f>
        <v>0</v>
      </c>
      <c r="I15" s="127">
        <f t="shared" si="4"/>
        <v>0</v>
      </c>
      <c r="J15" s="127">
        <f t="shared" si="4"/>
        <v>0</v>
      </c>
      <c r="K15" s="127">
        <f t="shared" si="4"/>
        <v>0</v>
      </c>
      <c r="L15" s="127">
        <f t="shared" si="4"/>
        <v>0</v>
      </c>
      <c r="M15" s="127">
        <f t="shared" si="4"/>
        <v>0</v>
      </c>
      <c r="N15" s="127">
        <f t="shared" si="4"/>
        <v>0</v>
      </c>
      <c r="O15" s="128">
        <f t="shared" si="4"/>
        <v>0</v>
      </c>
    </row>
    <row r="16" spans="1:15" ht="13.5" customHeight="1" thickTop="1" thickBot="1">
      <c r="A16" s="94" t="s">
        <v>147</v>
      </c>
      <c r="B16" s="129">
        <f>SUM(B11:B15)</f>
        <v>266108.64158097008</v>
      </c>
      <c r="C16" s="129">
        <f t="shared" ref="C16:O16" si="5">SUM(C11:C15)</f>
        <v>475036.2706902459</v>
      </c>
      <c r="D16" s="129">
        <f t="shared" si="5"/>
        <v>564066.9081407612</v>
      </c>
      <c r="E16" s="129">
        <f t="shared" si="5"/>
        <v>502924.43135978712</v>
      </c>
      <c r="F16" s="129">
        <f t="shared" si="5"/>
        <v>476030.55549912568</v>
      </c>
      <c r="G16" s="129">
        <f t="shared" si="5"/>
        <v>492356.40138517163</v>
      </c>
      <c r="H16" s="129">
        <f t="shared" si="5"/>
        <v>0</v>
      </c>
      <c r="I16" s="129">
        <f t="shared" si="5"/>
        <v>0</v>
      </c>
      <c r="J16" s="129">
        <f t="shared" si="5"/>
        <v>0</v>
      </c>
      <c r="K16" s="129">
        <f t="shared" si="5"/>
        <v>0</v>
      </c>
      <c r="L16" s="129">
        <f t="shared" si="5"/>
        <v>0</v>
      </c>
      <c r="M16" s="129">
        <f t="shared" si="5"/>
        <v>0</v>
      </c>
      <c r="N16" s="129">
        <f t="shared" si="5"/>
        <v>0</v>
      </c>
      <c r="O16" s="129">
        <f t="shared" si="5"/>
        <v>0</v>
      </c>
    </row>
    <row r="17" spans="1:15" ht="16.5" customHeight="1" thickBot="1">
      <c r="A17" s="95" t="s">
        <v>148</v>
      </c>
      <c r="B17" s="130"/>
      <c r="C17" s="130"/>
      <c r="D17" s="130"/>
      <c r="E17" s="130"/>
      <c r="F17" s="130"/>
      <c r="G17" s="130"/>
      <c r="H17" s="130"/>
      <c r="I17" s="130"/>
      <c r="J17" s="130"/>
      <c r="K17" s="130"/>
      <c r="L17" s="130"/>
      <c r="M17" s="130"/>
      <c r="N17" s="130"/>
      <c r="O17" s="131"/>
    </row>
    <row r="18" spans="1:15" ht="16.5" customHeight="1">
      <c r="A18" s="91" t="s">
        <v>142</v>
      </c>
      <c r="B18" s="132">
        <v>0</v>
      </c>
      <c r="C18" s="132">
        <v>0</v>
      </c>
      <c r="D18" s="132">
        <v>0</v>
      </c>
      <c r="E18" s="132">
        <v>0</v>
      </c>
      <c r="F18" s="132">
        <v>0</v>
      </c>
      <c r="G18" s="132">
        <v>0</v>
      </c>
      <c r="H18" s="132">
        <v>0</v>
      </c>
      <c r="I18" s="132">
        <v>0</v>
      </c>
      <c r="J18" s="132">
        <v>0</v>
      </c>
      <c r="K18" s="132">
        <v>0</v>
      </c>
      <c r="L18" s="132">
        <v>0</v>
      </c>
      <c r="M18" s="132">
        <v>0</v>
      </c>
      <c r="N18" s="132">
        <v>0</v>
      </c>
      <c r="O18" s="133">
        <v>0</v>
      </c>
    </row>
    <row r="19" spans="1:15" ht="16.5" customHeight="1">
      <c r="A19" s="92" t="s">
        <v>143</v>
      </c>
      <c r="B19" s="134">
        <v>0</v>
      </c>
      <c r="C19" s="134">
        <v>0</v>
      </c>
      <c r="D19" s="134">
        <v>0</v>
      </c>
      <c r="E19" s="134">
        <v>0</v>
      </c>
      <c r="F19" s="134">
        <v>0</v>
      </c>
      <c r="G19" s="134">
        <v>0</v>
      </c>
      <c r="H19" s="134">
        <v>0</v>
      </c>
      <c r="I19" s="134">
        <v>0</v>
      </c>
      <c r="J19" s="134">
        <v>0</v>
      </c>
      <c r="K19" s="134">
        <v>0</v>
      </c>
      <c r="L19" s="134">
        <v>0</v>
      </c>
      <c r="M19" s="134">
        <v>0</v>
      </c>
      <c r="N19" s="134">
        <v>0</v>
      </c>
      <c r="O19" s="135">
        <v>0</v>
      </c>
    </row>
    <row r="20" spans="1:15" ht="16.5" customHeight="1">
      <c r="A20" s="92" t="s">
        <v>144</v>
      </c>
      <c r="B20" s="134">
        <v>0</v>
      </c>
      <c r="C20" s="134">
        <v>0</v>
      </c>
      <c r="D20" s="134">
        <v>0</v>
      </c>
      <c r="E20" s="134">
        <v>0</v>
      </c>
      <c r="F20" s="134">
        <v>0</v>
      </c>
      <c r="G20" s="134">
        <v>0</v>
      </c>
      <c r="H20" s="134">
        <v>0</v>
      </c>
      <c r="I20" s="134">
        <v>0</v>
      </c>
      <c r="J20" s="134">
        <v>0</v>
      </c>
      <c r="K20" s="134">
        <v>0</v>
      </c>
      <c r="L20" s="134">
        <v>0</v>
      </c>
      <c r="M20" s="134">
        <v>0</v>
      </c>
      <c r="N20" s="134">
        <v>0</v>
      </c>
      <c r="O20" s="135">
        <v>0</v>
      </c>
    </row>
    <row r="21" spans="1:15" ht="16.5" customHeight="1">
      <c r="A21" s="92" t="s">
        <v>145</v>
      </c>
      <c r="B21" s="134">
        <v>0</v>
      </c>
      <c r="C21" s="134">
        <v>0</v>
      </c>
      <c r="D21" s="134">
        <v>0</v>
      </c>
      <c r="E21" s="134">
        <v>0</v>
      </c>
      <c r="F21" s="134">
        <v>0</v>
      </c>
      <c r="G21" s="134">
        <v>0</v>
      </c>
      <c r="H21" s="134">
        <v>0</v>
      </c>
      <c r="I21" s="134">
        <v>0</v>
      </c>
      <c r="J21" s="134">
        <v>0</v>
      </c>
      <c r="K21" s="134">
        <v>0</v>
      </c>
      <c r="L21" s="134">
        <v>0</v>
      </c>
      <c r="M21" s="134">
        <v>0</v>
      </c>
      <c r="N21" s="134">
        <v>0</v>
      </c>
      <c r="O21" s="135">
        <v>0</v>
      </c>
    </row>
    <row r="22" spans="1:15" ht="16.5" customHeight="1" thickBot="1">
      <c r="A22" s="93" t="s">
        <v>146</v>
      </c>
      <c r="B22" s="136">
        <v>0</v>
      </c>
      <c r="C22" s="136">
        <v>0</v>
      </c>
      <c r="D22" s="136">
        <v>0</v>
      </c>
      <c r="E22" s="136">
        <v>0</v>
      </c>
      <c r="F22" s="136">
        <v>0</v>
      </c>
      <c r="G22" s="136">
        <v>0</v>
      </c>
      <c r="H22" s="136">
        <v>0</v>
      </c>
      <c r="I22" s="136">
        <v>0</v>
      </c>
      <c r="J22" s="136">
        <v>0</v>
      </c>
      <c r="K22" s="136">
        <v>0</v>
      </c>
      <c r="L22" s="136">
        <v>0</v>
      </c>
      <c r="M22" s="136">
        <v>0</v>
      </c>
      <c r="N22" s="136">
        <v>0</v>
      </c>
      <c r="O22" s="137">
        <v>0</v>
      </c>
    </row>
    <row r="23" spans="1:15" ht="13.5" customHeight="1" thickTop="1" thickBot="1">
      <c r="A23" s="94" t="s">
        <v>149</v>
      </c>
      <c r="B23" s="129">
        <f>SUM(B18:O22)</f>
        <v>0</v>
      </c>
      <c r="C23" s="129">
        <f t="shared" ref="C23:O23" si="6">SUM(C18:P22)</f>
        <v>0</v>
      </c>
      <c r="D23" s="129">
        <f t="shared" si="6"/>
        <v>0</v>
      </c>
      <c r="E23" s="129">
        <f t="shared" si="6"/>
        <v>0</v>
      </c>
      <c r="F23" s="129">
        <f t="shared" si="6"/>
        <v>0</v>
      </c>
      <c r="G23" s="129">
        <f t="shared" si="6"/>
        <v>0</v>
      </c>
      <c r="H23" s="129">
        <f t="shared" si="6"/>
        <v>0</v>
      </c>
      <c r="I23" s="129">
        <f t="shared" si="6"/>
        <v>0</v>
      </c>
      <c r="J23" s="129">
        <f t="shared" si="6"/>
        <v>0</v>
      </c>
      <c r="K23" s="129">
        <f t="shared" si="6"/>
        <v>0</v>
      </c>
      <c r="L23" s="129">
        <f t="shared" si="6"/>
        <v>0</v>
      </c>
      <c r="M23" s="129">
        <f t="shared" si="6"/>
        <v>0</v>
      </c>
      <c r="N23" s="129">
        <f t="shared" si="6"/>
        <v>0</v>
      </c>
      <c r="O23" s="129">
        <f t="shared" si="6"/>
        <v>0</v>
      </c>
    </row>
    <row r="24" spans="1:15" s="96" customFormat="1" ht="16.5" customHeight="1" thickBot="1">
      <c r="A24" s="95" t="s">
        <v>150</v>
      </c>
      <c r="B24" s="138">
        <f>B16+B23</f>
        <v>266108.64158097008</v>
      </c>
      <c r="C24" s="138">
        <f t="shared" ref="C24:O24" si="7">C16+C23</f>
        <v>475036.2706902459</v>
      </c>
      <c r="D24" s="138">
        <f t="shared" si="7"/>
        <v>564066.9081407612</v>
      </c>
      <c r="E24" s="138">
        <f t="shared" si="7"/>
        <v>502924.43135978712</v>
      </c>
      <c r="F24" s="138">
        <f t="shared" si="7"/>
        <v>476030.55549912568</v>
      </c>
      <c r="G24" s="138">
        <f t="shared" si="7"/>
        <v>492356.40138517163</v>
      </c>
      <c r="H24" s="138">
        <f t="shared" si="7"/>
        <v>0</v>
      </c>
      <c r="I24" s="138">
        <f t="shared" si="7"/>
        <v>0</v>
      </c>
      <c r="J24" s="138">
        <f t="shared" si="7"/>
        <v>0</v>
      </c>
      <c r="K24" s="138">
        <f t="shared" si="7"/>
        <v>0</v>
      </c>
      <c r="L24" s="138">
        <f t="shared" si="7"/>
        <v>0</v>
      </c>
      <c r="M24" s="138">
        <f t="shared" si="7"/>
        <v>0</v>
      </c>
      <c r="N24" s="138">
        <f t="shared" si="7"/>
        <v>0</v>
      </c>
      <c r="O24" s="138">
        <f t="shared" si="7"/>
        <v>0</v>
      </c>
    </row>
    <row r="26" spans="1:15" ht="16.5" customHeight="1">
      <c r="A26" s="256" t="s">
        <v>151</v>
      </c>
      <c r="B26" s="256"/>
      <c r="C26" s="256"/>
      <c r="D26" s="256"/>
      <c r="E26" s="256"/>
      <c r="F26" s="256"/>
      <c r="G26" s="256"/>
      <c r="H26" s="256"/>
      <c r="I26" s="256"/>
      <c r="J26" s="256"/>
      <c r="K26" s="256"/>
      <c r="L26" s="256"/>
      <c r="M26" s="256"/>
      <c r="N26" s="256"/>
      <c r="O26" s="256"/>
    </row>
    <row r="27" spans="1:15" ht="16.5" customHeight="1">
      <c r="A27" s="256"/>
      <c r="B27" s="256"/>
      <c r="C27" s="256"/>
      <c r="D27" s="256"/>
      <c r="E27" s="256"/>
      <c r="F27" s="256"/>
      <c r="G27" s="256"/>
      <c r="H27" s="256"/>
      <c r="I27" s="256"/>
      <c r="J27" s="256"/>
      <c r="K27" s="256"/>
      <c r="L27" s="256"/>
      <c r="M27" s="256"/>
      <c r="N27" s="256"/>
      <c r="O27" s="256"/>
    </row>
    <row r="28" spans="1:15" ht="16.5" customHeight="1">
      <c r="A28" s="256"/>
      <c r="B28" s="256"/>
      <c r="C28" s="256"/>
      <c r="D28" s="256"/>
      <c r="E28" s="256"/>
      <c r="F28" s="256"/>
      <c r="G28" s="256"/>
      <c r="H28" s="256"/>
      <c r="I28" s="256"/>
      <c r="J28" s="256"/>
      <c r="K28" s="256"/>
      <c r="L28" s="256"/>
      <c r="M28" s="256"/>
      <c r="N28" s="256"/>
      <c r="O28" s="256"/>
    </row>
  </sheetData>
  <mergeCells count="5">
    <mergeCell ref="A1:O1"/>
    <mergeCell ref="A2:O2"/>
    <mergeCell ref="A4:O4"/>
    <mergeCell ref="A5:O5"/>
    <mergeCell ref="A26:O28"/>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146F5134A0D4C89D5A9347A76DC70" ma:contentTypeVersion="16" ma:contentTypeDescription="Create a new document." ma:contentTypeScope="" ma:versionID="3536eafc120f347f0dd10d538868bcc4">
  <xsd:schema xmlns:xsd="http://www.w3.org/2001/XMLSchema" xmlns:xs="http://www.w3.org/2001/XMLSchema" xmlns:p="http://schemas.microsoft.com/office/2006/metadata/properties" xmlns:ns2="8d73c802-d43c-4555-b5e5-6dbd0711b207" xmlns:ns3="b6979724-3c1d-4c3a-93d3-2aa223e9a806" xmlns:ns4="8b191620-0153-4acc-a89a-219ae713f494" targetNamespace="http://schemas.microsoft.com/office/2006/metadata/properties" ma:root="true" ma:fieldsID="843050733922abb1325ec88ec0eb1ad2" ns2:_="" ns3:_="" ns4:_="">
    <xsd:import namespace="8d73c802-d43c-4555-b5e5-6dbd0711b207"/>
    <xsd:import namespace="b6979724-3c1d-4c3a-93d3-2aa223e9a806"/>
    <xsd:import namespace="8b191620-0153-4acc-a89a-219ae713f494"/>
    <xsd:element name="properties">
      <xsd:complexType>
        <xsd:sequence>
          <xsd:element name="documentManagement">
            <xsd:complexType>
              <xsd:all>
                <xsd:element ref="ns2:Category" minOccurs="0"/>
                <xsd:element ref="ns2:Year" minOccurs="0"/>
                <xsd:element ref="ns2:Sub_x0020_Category" minOccurs="0"/>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3c802-d43c-4555-b5e5-6dbd0711b207" elementFormDefault="qualified">
    <xsd:import namespace="http://schemas.microsoft.com/office/2006/documentManagement/types"/>
    <xsd:import namespace="http://schemas.microsoft.com/office/infopath/2007/PartnerControls"/>
    <xsd:element name="Category" ma:index="5" nillable="true" ma:displayName="Category" ma:internalName="Category">
      <xsd:complexType>
        <xsd:complexContent>
          <xsd:extension base="dms:MultiChoice">
            <xsd:sequence>
              <xsd:element name="Value" maxOccurs="unbounded" minOccurs="0" nillable="true">
                <xsd:simpleType>
                  <xsd:restriction base="dms:Choice">
                    <xsd:enumeration value="RPS"/>
                    <xsd:enumeration value="IRP"/>
                    <xsd:enumeration value="Procurement"/>
                    <xsd:enumeration value="Compliance Filing"/>
                    <xsd:enumeration value="Council Memo"/>
                    <xsd:enumeration value="Admin"/>
                    <xsd:enumeration value="Regulatory"/>
                    <xsd:enumeration value="Legislative"/>
                    <xsd:enumeration value="Confirmation"/>
                  </xsd:restriction>
                </xsd:simpleType>
              </xsd:element>
            </xsd:sequence>
          </xsd:extension>
        </xsd:complexContent>
      </xsd:complexType>
    </xsd:element>
    <xsd:element name="Year" ma:index="6" nillable="true" ma:displayName="Year" ma:internalName="Year" ma:readOnly="false">
      <xsd:complexType>
        <xsd:complexContent>
          <xsd:extension base="dms:MultiChoice">
            <xsd:sequence>
              <xsd:element name="Value" maxOccurs="unbounded" minOccurs="0" nillable="true">
                <xsd:simpleType>
                  <xsd:restriction base="dms:Choice">
                    <xsd:enumeration value="2017"/>
                    <xsd:enumeration value="2018"/>
                    <xsd:enumeration value="2019"/>
                    <xsd:enumeration value="2020"/>
                  </xsd:restriction>
                </xsd:simpleType>
              </xsd:element>
            </xsd:sequence>
          </xsd:extension>
        </xsd:complexContent>
      </xsd:complexType>
    </xsd:element>
    <xsd:element name="Sub_x0020_Category" ma:index="7" nillable="true" ma:displayName="Vendor" ma:internalName="Sub_x0020_Category">
      <xsd:complexType>
        <xsd:complexContent>
          <xsd:extension base="dms:MultiChoice">
            <xsd:sequence>
              <xsd:element name="Value" maxOccurs="unbounded" minOccurs="0" nillable="true">
                <xsd:simpleType>
                  <xsd:restriction base="dms:Choice">
                    <xsd:enumeration value="CAISO"/>
                    <xsd:enumeration value="CEC"/>
                    <xsd:enumeration value="CPUC"/>
                    <xsd:enumeration value="EES"/>
                    <xsd:enumeration value="E3"/>
                    <xsd:enumeration value="Flynn"/>
                    <xsd:enumeration value="NCPA"/>
                    <xsd:enumeration value="PG&amp;E"/>
                    <xsd:enumeration value="CalCCA"/>
                    <xsd:enumeration value="Powerex"/>
                    <xsd:enumeration value="Constellation"/>
                    <xsd:enumeration value="TerraGen"/>
                    <xsd:enumeration value="NextEra"/>
                    <xsd:enumeration value="Merced Irrigation"/>
                  </xsd:restriction>
                </xsd:simpleType>
              </xsd:element>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ce5f2ac-bb83-4a84-bbbc-4691dad9edf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6979724-3c1d-4c3a-93d3-2aa223e9a80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191620-0153-4acc-a89a-219ae713f49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bf3bc24-13fb-478a-b69c-18fb2f1e64a4}" ma:internalName="TaxCatchAll" ma:showField="CatchAllData" ma:web="b6979724-3c1d-4c3a-93d3-2aa223e9a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b191620-0153-4acc-a89a-219ae713f494" xsi:nil="true"/>
    <lcf76f155ced4ddcb4097134ff3c332f xmlns="8d73c802-d43c-4555-b5e5-6dbd0711b207">
      <Terms xmlns="http://schemas.microsoft.com/office/infopath/2007/PartnerControls"/>
    </lcf76f155ced4ddcb4097134ff3c332f>
    <Year xmlns="8d73c802-d43c-4555-b5e5-6dbd0711b207" xsi:nil="true"/>
    <Sub_x0020_Category xmlns="8d73c802-d43c-4555-b5e5-6dbd0711b207" xsi:nil="true"/>
    <Category xmlns="8d73c802-d43c-4555-b5e5-6dbd0711b20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EF1F13AC-010E-47DD-8D05-7B2D0E15E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3c802-d43c-4555-b5e5-6dbd0711b207"/>
    <ds:schemaRef ds:uri="b6979724-3c1d-4c3a-93d3-2aa223e9a806"/>
    <ds:schemaRef ds:uri="8b191620-0153-4acc-a89a-219ae713f4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8b191620-0153-4acc-a89a-219ae713f494"/>
    <ds:schemaRef ds:uri="8d73c802-d43c-4555-b5e5-6dbd0711b207"/>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Microsoft Office User</cp:lastModifiedBy>
  <cp:revision/>
  <dcterms:created xsi:type="dcterms:W3CDTF">2004-04-26T18:12:37Z</dcterms:created>
  <dcterms:modified xsi:type="dcterms:W3CDTF">2023-07-03T13:47:24Z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0x010100D70146F5134A0D4C89D5A9347A76DC70</vt:lpwstr>
  </property>
  <property fmtid="{D5CDD505-2E9C-101B-9397-08002B2CF9AE}" pid="14" name="MediaServiceImageTags">
    <vt:lpwstr/>
  </property>
</Properties>
</file>